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425" activeTab="0"/>
  </bookViews>
  <sheets>
    <sheet name="School Budget 95-04" sheetId="1" r:id="rId1"/>
    <sheet name="Town-GeneralFundForecast" sheetId="2" r:id="rId2"/>
    <sheet name="Town-SurplusDeficitForecast" sheetId="3" r:id="rId3"/>
  </sheets>
  <definedNames/>
  <calcPr fullCalcOnLoad="1"/>
</workbook>
</file>

<file path=xl/sharedStrings.xml><?xml version="1.0" encoding="utf-8"?>
<sst xmlns="http://schemas.openxmlformats.org/spreadsheetml/2006/main" count="75" uniqueCount="48">
  <si>
    <t>Administration</t>
  </si>
  <si>
    <t>2008
a</t>
  </si>
  <si>
    <t>FY99-ACT</t>
  </si>
  <si>
    <t>FY04-ACT</t>
  </si>
  <si>
    <t>FY06-ACT</t>
  </si>
  <si>
    <t>FY07-EST</t>
  </si>
  <si>
    <t>FY08-EST</t>
  </si>
  <si>
    <t>FY09-EST</t>
  </si>
  <si>
    <t>FY10-EST</t>
  </si>
  <si>
    <t>FY11-EST</t>
  </si>
  <si>
    <t>REVENUES</t>
  </si>
  <si>
    <t>Property Taxes</t>
  </si>
  <si>
    <t>New Growth</t>
  </si>
  <si>
    <t>Debt Exclusion</t>
  </si>
  <si>
    <t xml:space="preserve">     Total Tax Revenue</t>
  </si>
  <si>
    <t>Local Receipts-</t>
  </si>
  <si>
    <t>State Aid</t>
  </si>
  <si>
    <t>Free Cash</t>
  </si>
  <si>
    <t>Other Available Funds</t>
  </si>
  <si>
    <t>TOTAL REVENUE</t>
  </si>
  <si>
    <t>EXPENSES</t>
  </si>
  <si>
    <t>Base Operating Expense</t>
  </si>
  <si>
    <t>Group Health</t>
  </si>
  <si>
    <t>Other Personnel Benefits</t>
  </si>
  <si>
    <t>Special Education</t>
  </si>
  <si>
    <t>Debt Service - CIP</t>
  </si>
  <si>
    <t>Sewer Debt</t>
  </si>
  <si>
    <t>Non- Appropriated Exp.</t>
  </si>
  <si>
    <t>TOTAL EXPENSES</t>
  </si>
  <si>
    <t xml:space="preserve"> </t>
  </si>
  <si>
    <t>SURPLUS (DEFICIT)-</t>
  </si>
  <si>
    <t>Pupil Personnel Services</t>
  </si>
  <si>
    <t>Phys. Ed. &amp; Athletics</t>
  </si>
  <si>
    <t>Instruction - High School</t>
  </si>
  <si>
    <t>Instruction - Elementary</t>
  </si>
  <si>
    <t>Instruction - Middle School</t>
  </si>
  <si>
    <t>Other Student Services</t>
  </si>
  <si>
    <t>Operations &amp; Maintenance</t>
  </si>
  <si>
    <t>Equipment - Replacement</t>
  </si>
  <si>
    <t>Equipment - Acquisition</t>
  </si>
  <si>
    <t>Fixed Charges</t>
  </si>
  <si>
    <t>Contingency</t>
  </si>
  <si>
    <t>Less Tuitions</t>
  </si>
  <si>
    <t>Net Budget:</t>
  </si>
  <si>
    <t>Sub-Total:</t>
  </si>
  <si>
    <t>Printed sub-total:</t>
  </si>
  <si>
    <t>Tuitions - SPED:</t>
  </si>
  <si>
    <t>Printed Net Budget: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</si>
</sst>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$&quot;#,##0"/>
    <numFmt numFmtId="166" formatCode="0.0%"/>
    <numFmt numFmtId="167" formatCode="0.0"/>
    <numFmt numFmtId="168" formatCode="00000"/>
    <numFmt numFmtId="169" formatCode="[$-409]dddd\,\ mmmm\ dd\,\ yyyy"/>
    <numFmt numFmtId="170" formatCode="mm/dd/yy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m/d"/>
    <numFmt numFmtId="176" formatCode="_(* #,##0_);_(* \(#,##0\);_(* &quot;-&quot;??_);_(@_)"/>
    <numFmt numFmtId="177" formatCode="_(&quot;$&quot;* #,##0_);_(&quot;$&quot;* \(#,##0\);_(&quot;$&quot;* &quot;-&quot;??_);_(@_)"/>
    <numFmt numFmtId="178" formatCode="0.000%"/>
  </numFmts>
  <fonts count="23">
    <font>
      <sz val="10"/>
      <name val="Arial"/>
      <family val="0"/>
    </font>
    <font>
      <sz val="8"/>
      <name val="Arial"/>
      <family val="0"/>
    </font>
    <font>
      <b/>
      <u val="single"/>
      <sz val="8"/>
      <name val="Arial"/>
      <family val="2"/>
    </font>
    <font>
      <b/>
      <sz val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0.25"/>
      <name val="Arial"/>
      <family val="0"/>
    </font>
    <font>
      <sz val="10.25"/>
      <name val="Arial"/>
      <family val="0"/>
    </font>
    <font>
      <b/>
      <sz val="10.75"/>
      <name val="Arial"/>
      <family val="0"/>
    </font>
    <font>
      <sz val="10.75"/>
      <name val="Arial"/>
      <family val="0"/>
    </font>
    <font>
      <b/>
      <sz val="19"/>
      <name val="Arial"/>
      <family val="0"/>
    </font>
    <font>
      <b/>
      <sz val="15.75"/>
      <name val="Arial"/>
      <family val="0"/>
    </font>
    <font>
      <sz val="15.75"/>
      <name val="Arial"/>
      <family val="0"/>
    </font>
    <font>
      <b/>
      <sz val="9.75"/>
      <name val="Arial"/>
      <family val="0"/>
    </font>
    <font>
      <b/>
      <sz val="14.75"/>
      <name val="Arial"/>
      <family val="0"/>
    </font>
    <font>
      <sz val="12"/>
      <name val="Arial"/>
      <family val="0"/>
    </font>
    <font>
      <b/>
      <sz val="9.25"/>
      <name val="Arial"/>
      <family val="0"/>
    </font>
    <font>
      <b/>
      <sz val="11.5"/>
      <name val="Arial"/>
      <family val="0"/>
    </font>
    <font>
      <sz val="9.75"/>
      <name val="Arial"/>
      <family val="0"/>
    </font>
    <font>
      <b/>
      <sz val="8.75"/>
      <name val="Arial"/>
      <family val="0"/>
    </font>
    <font>
      <sz val="5.7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66" fontId="1" fillId="0" borderId="0" xfId="0" applyNumberFormat="1" applyFont="1" applyAlignment="1">
      <alignment/>
    </xf>
    <xf numFmtId="166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166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 textRotation="90"/>
    </xf>
    <xf numFmtId="166" fontId="3" fillId="0" borderId="0" xfId="0" applyNumberFormat="1" applyFont="1" applyFill="1" applyAlignment="1">
      <alignment textRotation="90"/>
    </xf>
    <xf numFmtId="0" fontId="3" fillId="0" borderId="0" xfId="0" applyFont="1" applyFill="1" applyAlignment="1">
      <alignment textRotation="90"/>
    </xf>
    <xf numFmtId="0" fontId="3" fillId="3" borderId="0" xfId="0" applyFont="1" applyFill="1" applyAlignment="1">
      <alignment textRotation="90" wrapText="1"/>
    </xf>
    <xf numFmtId="0" fontId="3" fillId="0" borderId="1" xfId="0" applyFont="1" applyBorder="1" applyAlignment="1">
      <alignment/>
    </xf>
    <xf numFmtId="3" fontId="1" fillId="0" borderId="0" xfId="0" applyNumberFormat="1" applyFont="1" applyFill="1" applyAlignment="1">
      <alignment/>
    </xf>
    <xf numFmtId="0" fontId="3" fillId="3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5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" fontId="1" fillId="2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66" fontId="3" fillId="0" borderId="0" xfId="0" applyNumberFormat="1" applyFont="1" applyFill="1" applyAlignment="1">
      <alignment/>
    </xf>
    <xf numFmtId="1" fontId="3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 quotePrefix="1">
      <alignment horizontal="left"/>
    </xf>
    <xf numFmtId="0" fontId="3" fillId="0" borderId="2" xfId="0" applyFont="1" applyBorder="1" applyAlignment="1" quotePrefix="1">
      <alignment horizontal="center"/>
    </xf>
    <xf numFmtId="176" fontId="3" fillId="0" borderId="2" xfId="15" applyNumberFormat="1" applyFont="1" applyBorder="1" applyAlignment="1" quotePrefix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horizontal="left"/>
    </xf>
    <xf numFmtId="0" fontId="1" fillId="0" borderId="2" xfId="0" applyFont="1" applyBorder="1" applyAlignment="1">
      <alignment/>
    </xf>
    <xf numFmtId="177" fontId="1" fillId="0" borderId="2" xfId="17" applyNumberFormat="1" applyFont="1" applyBorder="1" applyAlignment="1">
      <alignment/>
    </xf>
    <xf numFmtId="176" fontId="1" fillId="0" borderId="2" xfId="17" applyNumberFormat="1" applyFont="1" applyBorder="1" applyAlignment="1">
      <alignment/>
    </xf>
    <xf numFmtId="176" fontId="1" fillId="0" borderId="6" xfId="15" applyNumberFormat="1" applyFont="1" applyBorder="1" applyAlignment="1">
      <alignment/>
    </xf>
    <xf numFmtId="176" fontId="1" fillId="0" borderId="7" xfId="17" applyNumberFormat="1" applyFont="1" applyBorder="1" applyAlignment="1">
      <alignment/>
    </xf>
    <xf numFmtId="176" fontId="1" fillId="0" borderId="2" xfId="15" applyNumberFormat="1" applyFont="1" applyBorder="1" applyAlignment="1">
      <alignment/>
    </xf>
    <xf numFmtId="176" fontId="1" fillId="0" borderId="3" xfId="15" applyNumberFormat="1" applyFont="1" applyBorder="1" applyAlignment="1">
      <alignment/>
    </xf>
    <xf numFmtId="176" fontId="1" fillId="0" borderId="0" xfId="15" applyNumberFormat="1" applyFont="1" applyBorder="1" applyAlignment="1">
      <alignment/>
    </xf>
    <xf numFmtId="177" fontId="1" fillId="0" borderId="8" xfId="17" applyNumberFormat="1" applyFont="1" applyBorder="1" applyAlignment="1">
      <alignment/>
    </xf>
    <xf numFmtId="176" fontId="1" fillId="0" borderId="8" xfId="15" applyNumberFormat="1" applyFont="1" applyBorder="1" applyAlignment="1">
      <alignment/>
    </xf>
    <xf numFmtId="176" fontId="1" fillId="0" borderId="8" xfId="17" applyNumberFormat="1" applyFont="1" applyBorder="1" applyAlignment="1">
      <alignment/>
    </xf>
    <xf numFmtId="176" fontId="1" fillId="0" borderId="6" xfId="17" applyNumberFormat="1" applyFont="1" applyBorder="1" applyAlignment="1">
      <alignment/>
    </xf>
    <xf numFmtId="0" fontId="3" fillId="0" borderId="5" xfId="0" applyFont="1" applyBorder="1" applyAlignment="1">
      <alignment horizontal="right"/>
    </xf>
    <xf numFmtId="177" fontId="3" fillId="0" borderId="2" xfId="17" applyNumberFormat="1" applyFont="1" applyBorder="1" applyAlignment="1">
      <alignment/>
    </xf>
    <xf numFmtId="0" fontId="1" fillId="0" borderId="6" xfId="0" applyFont="1" applyBorder="1" applyAlignment="1">
      <alignment/>
    </xf>
    <xf numFmtId="177" fontId="1" fillId="0" borderId="9" xfId="17" applyNumberFormat="1" applyFont="1" applyBorder="1" applyAlignment="1">
      <alignment/>
    </xf>
    <xf numFmtId="0" fontId="1" fillId="0" borderId="2" xfId="0" applyFont="1" applyBorder="1" applyAlignment="1" quotePrefix="1">
      <alignment horizontal="left"/>
    </xf>
    <xf numFmtId="176" fontId="1" fillId="0" borderId="9" xfId="17" applyNumberFormat="1" applyFont="1" applyBorder="1" applyAlignment="1">
      <alignment/>
    </xf>
    <xf numFmtId="177" fontId="3" fillId="0" borderId="8" xfId="17" applyNumberFormat="1" applyFont="1" applyBorder="1" applyAlignment="1">
      <alignment/>
    </xf>
    <xf numFmtId="177" fontId="3" fillId="0" borderId="9" xfId="17" applyNumberFormat="1" applyFont="1" applyBorder="1" applyAlignment="1">
      <alignment/>
    </xf>
    <xf numFmtId="177" fontId="1" fillId="0" borderId="10" xfId="17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right"/>
    </xf>
    <xf numFmtId="44" fontId="3" fillId="0" borderId="14" xfId="17" applyFont="1" applyBorder="1" applyAlignment="1">
      <alignment/>
    </xf>
    <xf numFmtId="177" fontId="3" fillId="0" borderId="14" xfId="17" applyNumberFormat="1" applyFont="1" applyBorder="1" applyAlignment="1">
      <alignment/>
    </xf>
    <xf numFmtId="177" fontId="3" fillId="0" borderId="15" xfId="17" applyNumberFormat="1" applyFont="1" applyBorder="1" applyAlignment="1">
      <alignment/>
    </xf>
    <xf numFmtId="166" fontId="3" fillId="0" borderId="0" xfId="0" applyNumberFormat="1" applyFont="1" applyAlignment="1">
      <alignment/>
    </xf>
    <xf numFmtId="0" fontId="1" fillId="0" borderId="7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School Budget 1995-2004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'School Budget 95-04'!$C$27</c:f>
              <c:strCache>
                <c:ptCount val="1"/>
                <c:pt idx="0">
                  <c:v>Tuitions - SPED: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'School Budget 95-04'!$D$26:$M$26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'School Budget 95-04'!$D$27:$M$27</c:f>
              <c:numCache>
                <c:ptCount val="10"/>
                <c:pt idx="0">
                  <c:v>295</c:v>
                </c:pt>
                <c:pt idx="1">
                  <c:v>340</c:v>
                </c:pt>
                <c:pt idx="2">
                  <c:v>393</c:v>
                </c:pt>
                <c:pt idx="3">
                  <c:v>575</c:v>
                </c:pt>
                <c:pt idx="4">
                  <c:v>608.3213601532568</c:v>
                </c:pt>
                <c:pt idx="5">
                  <c:v>643.5736995107972</c:v>
                </c:pt>
                <c:pt idx="6">
                  <c:v>696</c:v>
                </c:pt>
                <c:pt idx="7">
                  <c:v>1059</c:v>
                </c:pt>
                <c:pt idx="8">
                  <c:v>1029</c:v>
                </c:pt>
                <c:pt idx="9">
                  <c:v>1301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'School Budget 95-04'!$C$28</c:f>
              <c:strCache>
                <c:ptCount val="1"/>
                <c:pt idx="0">
                  <c:v>Administration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'School Budget 95-04'!$D$26:$M$26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'School Budget 95-04'!$D$28:$M$28</c:f>
              <c:numCache>
                <c:ptCount val="10"/>
                <c:pt idx="0">
                  <c:v>377</c:v>
                </c:pt>
                <c:pt idx="1">
                  <c:v>377</c:v>
                </c:pt>
                <c:pt idx="2">
                  <c:v>377</c:v>
                </c:pt>
                <c:pt idx="3">
                  <c:v>397</c:v>
                </c:pt>
                <c:pt idx="4">
                  <c:v>410.2033257747544</c:v>
                </c:pt>
                <c:pt idx="5">
                  <c:v>423.8457644248596</c:v>
                </c:pt>
                <c:pt idx="6">
                  <c:v>441</c:v>
                </c:pt>
                <c:pt idx="7">
                  <c:v>501</c:v>
                </c:pt>
                <c:pt idx="8">
                  <c:v>563</c:v>
                </c:pt>
                <c:pt idx="9">
                  <c:v>573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'School Budget 95-04'!$C$29</c:f>
              <c:strCache>
                <c:ptCount val="1"/>
                <c:pt idx="0">
                  <c:v>Pupil Personnel Services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'School Budget 95-04'!$D$26:$M$26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'School Budget 95-04'!$D$29:$M$29</c:f>
              <c:numCache>
                <c:ptCount val="10"/>
                <c:pt idx="0">
                  <c:v>1789</c:v>
                </c:pt>
                <c:pt idx="1">
                  <c:v>1976</c:v>
                </c:pt>
                <c:pt idx="2">
                  <c:v>2249</c:v>
                </c:pt>
                <c:pt idx="3">
                  <c:v>2765</c:v>
                </c:pt>
                <c:pt idx="4">
                  <c:v>2967.183794466403</c:v>
                </c:pt>
                <c:pt idx="5">
                  <c:v>3184.1517794372667</c:v>
                </c:pt>
                <c:pt idx="6">
                  <c:v>3542</c:v>
                </c:pt>
                <c:pt idx="7">
                  <c:v>4273</c:v>
                </c:pt>
                <c:pt idx="8">
                  <c:v>4901</c:v>
                </c:pt>
                <c:pt idx="9">
                  <c:v>5476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'School Budget 95-04'!$C$30</c:f>
              <c:strCache>
                <c:ptCount val="1"/>
                <c:pt idx="0">
                  <c:v>Phys. Ed. &amp; Athletics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'School Budget 95-04'!$D$26:$M$26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'School Budget 95-04'!$D$30:$M$30</c:f>
              <c:numCache>
                <c:ptCount val="10"/>
                <c:pt idx="0">
                  <c:v>652</c:v>
                </c:pt>
                <c:pt idx="1">
                  <c:v>652</c:v>
                </c:pt>
                <c:pt idx="2">
                  <c:v>714</c:v>
                </c:pt>
                <c:pt idx="3">
                  <c:v>723</c:v>
                </c:pt>
                <c:pt idx="4">
                  <c:v>759.7291910902696</c:v>
                </c:pt>
                <c:pt idx="5">
                  <c:v>798.3242652761763</c:v>
                </c:pt>
                <c:pt idx="6">
                  <c:v>853</c:v>
                </c:pt>
                <c:pt idx="7">
                  <c:v>899</c:v>
                </c:pt>
                <c:pt idx="8">
                  <c:v>970</c:v>
                </c:pt>
                <c:pt idx="9">
                  <c:v>1000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'School Budget 95-04'!$C$31</c:f>
              <c:strCache>
                <c:ptCount val="1"/>
                <c:pt idx="0">
                  <c:v>Instruction - High School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'School Budget 95-04'!$D$26:$M$26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'School Budget 95-04'!$D$31:$M$31</c:f>
              <c:numCache>
                <c:ptCount val="10"/>
                <c:pt idx="0">
                  <c:v>2244</c:v>
                </c:pt>
                <c:pt idx="1">
                  <c:v>2422</c:v>
                </c:pt>
                <c:pt idx="2">
                  <c:v>2577</c:v>
                </c:pt>
                <c:pt idx="3">
                  <c:v>2720</c:v>
                </c:pt>
                <c:pt idx="4">
                  <c:v>2850.909090909091</c:v>
                </c:pt>
                <c:pt idx="5">
                  <c:v>2988.118619348566</c:v>
                </c:pt>
                <c:pt idx="6">
                  <c:v>3179</c:v>
                </c:pt>
                <c:pt idx="7">
                  <c:v>3391</c:v>
                </c:pt>
                <c:pt idx="8">
                  <c:v>3472</c:v>
                </c:pt>
                <c:pt idx="9">
                  <c:v>3388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'School Budget 95-04'!$C$32</c:f>
              <c:strCache>
                <c:ptCount val="1"/>
                <c:pt idx="0">
                  <c:v>Instruction - Middle School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'School Budget 95-04'!$D$26:$M$26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'School Budget 95-04'!$D$32:$M$32</c:f>
              <c:numCache>
                <c:ptCount val="10"/>
                <c:pt idx="0">
                  <c:v>1554</c:v>
                </c:pt>
                <c:pt idx="1">
                  <c:v>1715</c:v>
                </c:pt>
                <c:pt idx="2">
                  <c:v>1890</c:v>
                </c:pt>
                <c:pt idx="3">
                  <c:v>1992</c:v>
                </c:pt>
                <c:pt idx="4">
                  <c:v>2088.5662805662805</c:v>
                </c:pt>
                <c:pt idx="5">
                  <c:v>2189.813809396821</c:v>
                </c:pt>
                <c:pt idx="6">
                  <c:v>2331</c:v>
                </c:pt>
                <c:pt idx="7">
                  <c:v>2456</c:v>
                </c:pt>
                <c:pt idx="8">
                  <c:v>2556</c:v>
                </c:pt>
                <c:pt idx="9">
                  <c:v>2630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'School Budget 95-04'!$C$33</c:f>
              <c:strCache>
                <c:ptCount val="1"/>
                <c:pt idx="0">
                  <c:v>Instruction - Elementary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'School Budget 95-04'!$D$26:$M$26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'School Budget 95-04'!$D$33:$M$33</c:f>
              <c:numCache>
                <c:ptCount val="10"/>
                <c:pt idx="0">
                  <c:v>3013</c:v>
                </c:pt>
                <c:pt idx="1">
                  <c:v>3117</c:v>
                </c:pt>
                <c:pt idx="2">
                  <c:v>3312</c:v>
                </c:pt>
                <c:pt idx="3">
                  <c:v>3395</c:v>
                </c:pt>
                <c:pt idx="4">
                  <c:v>3555.23598820059</c:v>
                </c:pt>
                <c:pt idx="5">
                  <c:v>3723.0347369062224</c:v>
                </c:pt>
                <c:pt idx="6">
                  <c:v>3955</c:v>
                </c:pt>
                <c:pt idx="7">
                  <c:v>4080</c:v>
                </c:pt>
                <c:pt idx="8">
                  <c:v>4201</c:v>
                </c:pt>
                <c:pt idx="9">
                  <c:v>4312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'School Budget 95-04'!$C$34</c:f>
              <c:strCache>
                <c:ptCount val="1"/>
                <c:pt idx="0">
                  <c:v>Other Student Services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'School Budget 95-04'!$D$26:$M$26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'School Budget 95-04'!$D$34:$M$34</c:f>
              <c:numCache>
                <c:ptCount val="10"/>
                <c:pt idx="0">
                  <c:v>45</c:v>
                </c:pt>
                <c:pt idx="1">
                  <c:v>47</c:v>
                </c:pt>
                <c:pt idx="2">
                  <c:v>49</c:v>
                </c:pt>
                <c:pt idx="3">
                  <c:v>46</c:v>
                </c:pt>
                <c:pt idx="4">
                  <c:v>50.13756613756614</c:v>
                </c:pt>
                <c:pt idx="5">
                  <c:v>54.64729430866998</c:v>
                </c:pt>
                <c:pt idx="6">
                  <c:v>63</c:v>
                </c:pt>
                <c:pt idx="7">
                  <c:v>77</c:v>
                </c:pt>
                <c:pt idx="8">
                  <c:v>78</c:v>
                </c:pt>
                <c:pt idx="9">
                  <c:v>78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'School Budget 95-04'!$C$35</c:f>
              <c:strCache>
                <c:ptCount val="1"/>
                <c:pt idx="0">
                  <c:v>Operations &amp; Maintenance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'School Budget 95-04'!$D$26:$M$26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'School Budget 95-04'!$D$35:$M$35</c:f>
              <c:numCache>
                <c:ptCount val="10"/>
                <c:pt idx="0">
                  <c:v>1120</c:v>
                </c:pt>
                <c:pt idx="1">
                  <c:v>1131</c:v>
                </c:pt>
                <c:pt idx="2">
                  <c:v>1153</c:v>
                </c:pt>
                <c:pt idx="3">
                  <c:v>1197</c:v>
                </c:pt>
                <c:pt idx="4">
                  <c:v>1271.320870156356</c:v>
                </c:pt>
                <c:pt idx="5">
                  <c:v>1350.2562697536462</c:v>
                </c:pt>
                <c:pt idx="6">
                  <c:v>1471</c:v>
                </c:pt>
                <c:pt idx="7">
                  <c:v>1510</c:v>
                </c:pt>
                <c:pt idx="8">
                  <c:v>1660</c:v>
                </c:pt>
                <c:pt idx="9">
                  <c:v>1773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'School Budget 95-04'!$C$36</c:f>
              <c:strCache>
                <c:ptCount val="1"/>
                <c:pt idx="0">
                  <c:v>Equipment - Replacement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'School Budget 95-04'!$D$26:$M$26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'School Budget 95-04'!$D$36:$M$36</c:f>
              <c:numCache>
                <c:ptCount val="10"/>
                <c:pt idx="0">
                  <c:v>50</c:v>
                </c:pt>
                <c:pt idx="1">
                  <c:v>21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12</c:v>
                </c:pt>
                <c:pt idx="7">
                  <c:v>15</c:v>
                </c:pt>
                <c:pt idx="8">
                  <c:v>21</c:v>
                </c:pt>
                <c:pt idx="9">
                  <c:v>16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'School Budget 95-04'!$C$37</c:f>
              <c:strCache>
                <c:ptCount val="1"/>
                <c:pt idx="0">
                  <c:v>Equipment - Acquisition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'School Budget 95-04'!$D$26:$M$26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'School Budget 95-04'!$D$37:$M$37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'School Budget 95-04'!$C$38</c:f>
              <c:strCache>
                <c:ptCount val="1"/>
                <c:pt idx="0">
                  <c:v>Fixed Charges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'School Budget 95-04'!$D$26:$M$26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'School Budget 95-04'!$D$38:$M$38</c:f>
              <c:numCache>
                <c:ptCount val="1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'School Budget 95-04'!$C$39</c:f>
              <c:strCache>
                <c:ptCount val="1"/>
                <c:pt idx="0">
                  <c:v>Contingency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'School Budget 95-04'!$D$26:$M$26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'School Budget 95-04'!$D$39:$M$39</c:f>
              <c:numCache>
                <c:ptCount val="10"/>
                <c:pt idx="0">
                  <c:v>40</c:v>
                </c:pt>
                <c:pt idx="1">
                  <c:v>50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</c:numCache>
            </c:numRef>
          </c:val>
          <c:smooth val="0"/>
        </c:ser>
        <c:marker val="1"/>
        <c:axId val="52873749"/>
        <c:axId val="50845274"/>
      </c:lineChart>
      <c:catAx>
        <c:axId val="528737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845274"/>
        <c:crosses val="autoZero"/>
        <c:auto val="1"/>
        <c:lblOffset val="100"/>
        <c:noMultiLvlLbl val="0"/>
      </c:catAx>
      <c:valAx>
        <c:axId val="508452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$000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8737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Net Budget: 1995-2004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'School Budget 95-04'!$C$43</c:f>
              <c:strCache>
                <c:ptCount val="1"/>
                <c:pt idx="0">
                  <c:v>Net Budget: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'School Budget 95-04'!$D$42:$M$42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'School Budget 95-04'!$D$43:$M$43</c:f>
              <c:numCache>
                <c:ptCount val="10"/>
                <c:pt idx="0">
                  <c:v>10259</c:v>
                </c:pt>
                <c:pt idx="1">
                  <c:v>10843</c:v>
                </c:pt>
                <c:pt idx="2">
                  <c:v>11554</c:v>
                </c:pt>
                <c:pt idx="3">
                  <c:v>12434</c:v>
                </c:pt>
                <c:pt idx="4">
                  <c:v>13131.523835005575</c:v>
                </c:pt>
                <c:pt idx="5">
                  <c:v>13868.177435203435</c:v>
                </c:pt>
                <c:pt idx="6">
                  <c:v>14950</c:v>
                </c:pt>
                <c:pt idx="7">
                  <c:v>16209</c:v>
                </c:pt>
                <c:pt idx="8">
                  <c:v>17349</c:v>
                </c:pt>
                <c:pt idx="9">
                  <c:v>17403</c:v>
                </c:pt>
              </c:numCache>
            </c:numRef>
          </c:val>
          <c:smooth val="0"/>
        </c:ser>
        <c:marker val="1"/>
        <c:axId val="10444963"/>
        <c:axId val="16712128"/>
      </c:lineChart>
      <c:catAx>
        <c:axId val="10444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712128"/>
        <c:crosses val="autoZero"/>
        <c:auto val="1"/>
        <c:lblOffset val="100"/>
        <c:noMultiLvlLbl val="0"/>
      </c:catAx>
      <c:valAx>
        <c:axId val="16712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4449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School Budget 1995-2004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'School Budget 95-04'!$C$67</c:f>
              <c:strCache>
                <c:ptCount val="1"/>
                <c:pt idx="0">
                  <c:v>Tuitions - SPED: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'School Budget 95-04'!$D$66:$M$66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'School Budget 95-04'!$D$67:$M$67</c:f>
              <c:numCache>
                <c:ptCount val="10"/>
                <c:pt idx="1">
                  <c:v>0.15254237288135594</c:v>
                </c:pt>
                <c:pt idx="2">
                  <c:v>0.15588235294117647</c:v>
                </c:pt>
                <c:pt idx="3">
                  <c:v>0.4631043256997455</c:v>
                </c:pt>
                <c:pt idx="4">
                  <c:v>0.05795019157088123</c:v>
                </c:pt>
                <c:pt idx="5">
                  <c:v>0.05795019157088123</c:v>
                </c:pt>
                <c:pt idx="6">
                  <c:v>0.05795019157088123</c:v>
                </c:pt>
                <c:pt idx="7">
                  <c:v>0.521551724137931</c:v>
                </c:pt>
                <c:pt idx="8">
                  <c:v>-0.028328611898016998</c:v>
                </c:pt>
                <c:pt idx="9">
                  <c:v>0.26433430515063167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'School Budget 95-04'!$C$68</c:f>
              <c:strCache>
                <c:ptCount val="1"/>
                <c:pt idx="0">
                  <c:v>Administration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'School Budget 95-04'!$D$66:$M$66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'School Budget 95-04'!$D$68:$M$68</c:f>
              <c:numCache>
                <c:ptCount val="10"/>
                <c:pt idx="1">
                  <c:v>0</c:v>
                </c:pt>
                <c:pt idx="2">
                  <c:v>0</c:v>
                </c:pt>
                <c:pt idx="3">
                  <c:v>0.05305039787798409</c:v>
                </c:pt>
                <c:pt idx="4">
                  <c:v>0.03325774754346183</c:v>
                </c:pt>
                <c:pt idx="5">
                  <c:v>0.03325774754346183</c:v>
                </c:pt>
                <c:pt idx="6">
                  <c:v>0.03325774754346183</c:v>
                </c:pt>
                <c:pt idx="7">
                  <c:v>0.1360544217687075</c:v>
                </c:pt>
                <c:pt idx="8">
                  <c:v>0.12375249500998003</c:v>
                </c:pt>
                <c:pt idx="9">
                  <c:v>0.017761989342806393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'School Budget 95-04'!$C$69</c:f>
              <c:strCache>
                <c:ptCount val="1"/>
                <c:pt idx="0">
                  <c:v>Pupil Personnel Services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'School Budget 95-04'!$D$66:$M$66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'School Budget 95-04'!$D$69:$M$69</c:f>
              <c:numCache>
                <c:ptCount val="10"/>
                <c:pt idx="1">
                  <c:v>0.10452766908887647</c:v>
                </c:pt>
                <c:pt idx="2">
                  <c:v>0.13815789473684212</c:v>
                </c:pt>
                <c:pt idx="3">
                  <c:v>0.22943530457981326</c:v>
                </c:pt>
                <c:pt idx="4">
                  <c:v>0.07312252964426877</c:v>
                </c:pt>
                <c:pt idx="5">
                  <c:v>0.07312252964426877</c:v>
                </c:pt>
                <c:pt idx="6">
                  <c:v>0.07312252964426877</c:v>
                </c:pt>
                <c:pt idx="7">
                  <c:v>0.20638057594579334</c:v>
                </c:pt>
                <c:pt idx="8">
                  <c:v>0.1469693423824011</c:v>
                </c:pt>
                <c:pt idx="9">
                  <c:v>0.1173229953070802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'School Budget 95-04'!$C$70</c:f>
              <c:strCache>
                <c:ptCount val="1"/>
                <c:pt idx="0">
                  <c:v>Phys. Ed. &amp; Athletics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'School Budget 95-04'!$D$66:$M$66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'School Budget 95-04'!$D$70:$M$70</c:f>
              <c:numCache>
                <c:ptCount val="10"/>
                <c:pt idx="1">
                  <c:v>0</c:v>
                </c:pt>
                <c:pt idx="2">
                  <c:v>0.0950920245398773</c:v>
                </c:pt>
                <c:pt idx="3">
                  <c:v>0.012605042016806723</c:v>
                </c:pt>
                <c:pt idx="4">
                  <c:v>0.050801094177413054</c:v>
                </c:pt>
                <c:pt idx="5">
                  <c:v>0.050801094177413054</c:v>
                </c:pt>
                <c:pt idx="6">
                  <c:v>0.050801094177413054</c:v>
                </c:pt>
                <c:pt idx="7">
                  <c:v>0.053927315357561546</c:v>
                </c:pt>
                <c:pt idx="8">
                  <c:v>0.07897664071190211</c:v>
                </c:pt>
                <c:pt idx="9">
                  <c:v>0.030927835051546393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'School Budget 95-04'!$C$71</c:f>
              <c:strCache>
                <c:ptCount val="1"/>
                <c:pt idx="0">
                  <c:v>Instruction - High School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'School Budget 95-04'!$D$66:$M$66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'School Budget 95-04'!$D$71:$M$71</c:f>
              <c:numCache>
                <c:ptCount val="10"/>
                <c:pt idx="1">
                  <c:v>0.07932263814616755</c:v>
                </c:pt>
                <c:pt idx="2">
                  <c:v>0.06399669694467382</c:v>
                </c:pt>
                <c:pt idx="3">
                  <c:v>0.055490880869227786</c:v>
                </c:pt>
                <c:pt idx="4">
                  <c:v>0.0481283422459893</c:v>
                </c:pt>
                <c:pt idx="5">
                  <c:v>0.0481283422459893</c:v>
                </c:pt>
                <c:pt idx="6">
                  <c:v>0.0481283422459893</c:v>
                </c:pt>
                <c:pt idx="7">
                  <c:v>0.06668763762189368</c:v>
                </c:pt>
                <c:pt idx="8">
                  <c:v>0.0238867590681215</c:v>
                </c:pt>
                <c:pt idx="9">
                  <c:v>-0.024193548387096774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'School Budget 95-04'!$C$72</c:f>
              <c:strCache>
                <c:ptCount val="1"/>
                <c:pt idx="0">
                  <c:v>Instruction - Middle School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'School Budget 95-04'!$D$66:$M$66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'School Budget 95-04'!$D$72:$M$72</c:f>
              <c:numCache>
                <c:ptCount val="10"/>
                <c:pt idx="1">
                  <c:v>0.1036036036036036</c:v>
                </c:pt>
                <c:pt idx="2">
                  <c:v>0.10204081632653061</c:v>
                </c:pt>
                <c:pt idx="3">
                  <c:v>0.05396825396825397</c:v>
                </c:pt>
                <c:pt idx="4">
                  <c:v>0.04847704847704848</c:v>
                </c:pt>
                <c:pt idx="5">
                  <c:v>0.04847704847704848</c:v>
                </c:pt>
                <c:pt idx="6">
                  <c:v>0.04847704847704848</c:v>
                </c:pt>
                <c:pt idx="7">
                  <c:v>0.053625053625053626</c:v>
                </c:pt>
                <c:pt idx="8">
                  <c:v>0.04071661237785016</c:v>
                </c:pt>
                <c:pt idx="9">
                  <c:v>0.028951486697965573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'School Budget 95-04'!$C$73</c:f>
              <c:strCache>
                <c:ptCount val="1"/>
                <c:pt idx="0">
                  <c:v>Instruction - Elementary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'School Budget 95-04'!$D$66:$M$66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'School Budget 95-04'!$D$73:$M$73</c:f>
              <c:numCache>
                <c:ptCount val="10"/>
                <c:pt idx="1">
                  <c:v>0.0345170925987388</c:v>
                </c:pt>
                <c:pt idx="2">
                  <c:v>0.06256015399422522</c:v>
                </c:pt>
                <c:pt idx="3">
                  <c:v>0.025060386473429952</c:v>
                </c:pt>
                <c:pt idx="4">
                  <c:v>0.0471976401179941</c:v>
                </c:pt>
                <c:pt idx="5">
                  <c:v>0.0471976401179941</c:v>
                </c:pt>
                <c:pt idx="6">
                  <c:v>0.0471976401179941</c:v>
                </c:pt>
                <c:pt idx="7">
                  <c:v>0.0316055625790139</c:v>
                </c:pt>
                <c:pt idx="8">
                  <c:v>0.029656862745098038</c:v>
                </c:pt>
                <c:pt idx="9">
                  <c:v>0.026422280409426326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'School Budget 95-04'!$C$74</c:f>
              <c:strCache>
                <c:ptCount val="1"/>
                <c:pt idx="0">
                  <c:v>Other Student Services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'School Budget 95-04'!$D$66:$M$66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'School Budget 95-04'!$D$74:$M$74</c:f>
              <c:numCache>
                <c:ptCount val="10"/>
                <c:pt idx="1">
                  <c:v>0.044444444444444446</c:v>
                </c:pt>
                <c:pt idx="2">
                  <c:v>0.0425531914893617</c:v>
                </c:pt>
                <c:pt idx="3">
                  <c:v>-0.061224489795918366</c:v>
                </c:pt>
                <c:pt idx="4">
                  <c:v>0.08994708994708996</c:v>
                </c:pt>
                <c:pt idx="5">
                  <c:v>0.08994708994708996</c:v>
                </c:pt>
                <c:pt idx="6">
                  <c:v>0.08994708994708996</c:v>
                </c:pt>
                <c:pt idx="7">
                  <c:v>0.2222222222222222</c:v>
                </c:pt>
                <c:pt idx="8">
                  <c:v>0.012987012987012988</c:v>
                </c:pt>
                <c:pt idx="9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'School Budget 95-04'!$C$75</c:f>
              <c:strCache>
                <c:ptCount val="1"/>
                <c:pt idx="0">
                  <c:v>Operations &amp; Maintenance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'School Budget 95-04'!$D$66:$M$66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'School Budget 95-04'!$D$75:$M$75</c:f>
              <c:numCache>
                <c:ptCount val="10"/>
                <c:pt idx="1">
                  <c:v>0.009821428571428571</c:v>
                </c:pt>
                <c:pt idx="2">
                  <c:v>0.019451812555260833</c:v>
                </c:pt>
                <c:pt idx="3">
                  <c:v>0.03816131830008673</c:v>
                </c:pt>
                <c:pt idx="4">
                  <c:v>0.06208928166779968</c:v>
                </c:pt>
                <c:pt idx="5">
                  <c:v>0.06208928166779968</c:v>
                </c:pt>
                <c:pt idx="6">
                  <c:v>0.06208928166779968</c:v>
                </c:pt>
                <c:pt idx="7">
                  <c:v>0.026512576478585997</c:v>
                </c:pt>
                <c:pt idx="8">
                  <c:v>0.09933774834437085</c:v>
                </c:pt>
                <c:pt idx="9">
                  <c:v>0.06807228915662651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'School Budget 95-04'!$C$76</c:f>
              <c:strCache>
                <c:ptCount val="1"/>
                <c:pt idx="0">
                  <c:v>Equipment - Replacement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'School Budget 95-04'!$D$66:$M$66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'School Budget 95-04'!$D$76:$M$76</c:f>
              <c:numCache>
                <c:ptCount val="10"/>
                <c:pt idx="1">
                  <c:v>-0.58</c:v>
                </c:pt>
                <c:pt idx="2">
                  <c:v>0</c:v>
                </c:pt>
                <c:pt idx="3">
                  <c:v>0</c:v>
                </c:pt>
                <c:pt idx="4">
                  <c:v>0.3333333333333333</c:v>
                </c:pt>
                <c:pt idx="5">
                  <c:v>0.3333333333333333</c:v>
                </c:pt>
                <c:pt idx="6">
                  <c:v>0.3333333333333333</c:v>
                </c:pt>
                <c:pt idx="7">
                  <c:v>0.25</c:v>
                </c:pt>
                <c:pt idx="8">
                  <c:v>0.4</c:v>
                </c:pt>
                <c:pt idx="9">
                  <c:v>-0.23809523809523808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'School Budget 95-04'!$C$77</c:f>
              <c:strCache>
                <c:ptCount val="1"/>
                <c:pt idx="0">
                  <c:v>Equipment - Acquisition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'School Budget 95-04'!$D$66:$M$66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'School Budget 95-04'!$D$77:$M$77</c:f>
              <c:numCache>
                <c:ptCount val="1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'School Budget 95-04'!$C$78</c:f>
              <c:strCache>
                <c:ptCount val="1"/>
                <c:pt idx="0">
                  <c:v>Fixed Charges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'School Budget 95-04'!$D$66:$M$66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'School Budget 95-04'!$D$78:$M$78</c:f>
              <c:numCache>
                <c:ptCount val="1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0.2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'School Budget 95-04'!$C$79</c:f>
              <c:strCache>
                <c:ptCount val="1"/>
                <c:pt idx="0">
                  <c:v>Contingency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'School Budget 95-04'!$D$66:$M$66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'School Budget 95-04'!$D$79:$M$79</c:f>
              <c:numCache>
                <c:ptCount val="10"/>
                <c:pt idx="1">
                  <c:v>0.25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'School Budget 95-04'!$C$80</c:f>
              <c:strCache>
                <c:ptCount val="1"/>
                <c:pt idx="0">
                  <c:v>Sub-Total: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'School Budget 95-04'!$D$66:$M$66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'School Budget 95-04'!$D$80:$M$80</c:f>
              <c:numCache>
                <c:ptCount val="10"/>
                <c:pt idx="1">
                  <c:v>0.057305537698594915</c:v>
                </c:pt>
                <c:pt idx="2">
                  <c:v>0.07061582558846521</c:v>
                </c:pt>
                <c:pt idx="3">
                  <c:v>0.0741521986045757</c:v>
                </c:pt>
                <c:pt idx="4">
                  <c:v>0.05492472032971654</c:v>
                </c:pt>
                <c:pt idx="5">
                  <c:v>0.05492472032971654</c:v>
                </c:pt>
                <c:pt idx="6">
                  <c:v>0.05492472032971654</c:v>
                </c:pt>
                <c:pt idx="7">
                  <c:v>0.08554125662376987</c:v>
                </c:pt>
                <c:pt idx="8">
                  <c:v>0.0708972570897257</c:v>
                </c:pt>
                <c:pt idx="9">
                  <c:v>0.044931625786846105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'School Budget 95-04'!$C$81</c:f>
              <c:strCache>
                <c:ptCount val="1"/>
                <c:pt idx="0">
                  <c:v>Less Tuitions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'School Budget 95-04'!$D$66:$M$66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'School Budget 95-04'!$D$81:$M$81</c:f>
              <c:numCache>
                <c:ptCount val="10"/>
                <c:pt idx="1">
                  <c:v>0.06349206349206349</c:v>
                </c:pt>
                <c:pt idx="2">
                  <c:v>0.15223880597014924</c:v>
                </c:pt>
                <c:pt idx="3">
                  <c:v>0.04404145077720207</c:v>
                </c:pt>
                <c:pt idx="4">
                  <c:v>0.03547671840354767</c:v>
                </c:pt>
                <c:pt idx="5">
                  <c:v>0.03547671840354767</c:v>
                </c:pt>
                <c:pt idx="6">
                  <c:v>0.03547671840354767</c:v>
                </c:pt>
                <c:pt idx="7">
                  <c:v>0.10753880266075388</c:v>
                </c:pt>
                <c:pt idx="8">
                  <c:v>0.08008008008008008</c:v>
                </c:pt>
                <c:pt idx="9">
                  <c:v>0.7173308619091752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'School Budget 95-04'!$C$82</c:f>
              <c:strCache>
                <c:ptCount val="1"/>
                <c:pt idx="0">
                  <c:v>Net Budget: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'School Budget 95-04'!$D$66:$M$66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'School Budget 95-04'!$D$82:$M$82</c:f>
              <c:numCache>
                <c:ptCount val="10"/>
                <c:pt idx="1">
                  <c:v>0.05692562627936446</c:v>
                </c:pt>
                <c:pt idx="2">
                  <c:v>0.06557225860001845</c:v>
                </c:pt>
                <c:pt idx="3">
                  <c:v>0.07616409901332871</c:v>
                </c:pt>
                <c:pt idx="4">
                  <c:v>0.056098104793756966</c:v>
                </c:pt>
                <c:pt idx="5">
                  <c:v>0.056098104793756966</c:v>
                </c:pt>
                <c:pt idx="6">
                  <c:v>0.056098104793756966</c:v>
                </c:pt>
                <c:pt idx="7">
                  <c:v>0.08421404682274247</c:v>
                </c:pt>
                <c:pt idx="8">
                  <c:v>0.07033129742735518</c:v>
                </c:pt>
                <c:pt idx="9">
                  <c:v>0.0031125713297596403</c:v>
                </c:pt>
              </c:numCache>
            </c:numRef>
          </c:val>
          <c:smooth val="0"/>
        </c:ser>
        <c:marker val="1"/>
        <c:axId val="13327553"/>
        <c:axId val="35271670"/>
      </c:lineChart>
      <c:catAx>
        <c:axId val="13327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5271670"/>
        <c:crosses val="autoZero"/>
        <c:auto val="1"/>
        <c:lblOffset val="1000"/>
        <c:noMultiLvlLbl val="0"/>
      </c:catAx>
      <c:valAx>
        <c:axId val="352716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Change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3275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Gen Budget - Revenue thru FY11</a:t>
            </a:r>
          </a:p>
        </c:rich>
      </c:tx>
      <c:layout>
        <c:manualLayout>
          <c:xMode val="factor"/>
          <c:yMode val="factor"/>
          <c:x val="0.073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595"/>
          <c:w val="0.72175"/>
          <c:h val="0.73025"/>
        </c:manualLayout>
      </c:layout>
      <c:lineChart>
        <c:grouping val="standard"/>
        <c:varyColors val="0"/>
        <c:ser>
          <c:idx val="0"/>
          <c:order val="0"/>
          <c:tx>
            <c:strRef>
              <c:f>'Town-GeneralFundForecast'!$A$3</c:f>
              <c:strCache>
                <c:ptCount val="1"/>
                <c:pt idx="0">
                  <c:v>Property Taxes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'Town-GeneralFundForecast'!$B$2:$I$2</c:f>
              <c:numCache>
                <c:ptCount val="8"/>
                <c:pt idx="0">
                  <c:v>1999</c:v>
                </c:pt>
                <c:pt idx="1">
                  <c:v>2004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</c:numCache>
            </c:numRef>
          </c:cat>
          <c:val>
            <c:numRef>
              <c:f>'Town-GeneralFundForecast'!$B$3:$I$3</c:f>
              <c:numCache>
                <c:ptCount val="8"/>
                <c:pt idx="0">
                  <c:v>20218065</c:v>
                </c:pt>
                <c:pt idx="1">
                  <c:v>26602150</c:v>
                </c:pt>
                <c:pt idx="2">
                  <c:v>30792489</c:v>
                </c:pt>
                <c:pt idx="3">
                  <c:v>31795507.174999997</c:v>
                </c:pt>
                <c:pt idx="4">
                  <c:v>32744144.854374994</c:v>
                </c:pt>
                <c:pt idx="5">
                  <c:v>33716498.47573437</c:v>
                </c:pt>
                <c:pt idx="6">
                  <c:v>34713160.937627725</c:v>
                </c:pt>
                <c:pt idx="7">
                  <c:v>35734739.961068414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'Town-GeneralFundForecast'!$A$4</c:f>
              <c:strCache>
                <c:ptCount val="1"/>
                <c:pt idx="0">
                  <c:v>New Growth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'Town-GeneralFundForecast'!$B$2:$I$2</c:f>
              <c:numCache>
                <c:ptCount val="8"/>
                <c:pt idx="0">
                  <c:v>1999</c:v>
                </c:pt>
                <c:pt idx="1">
                  <c:v>2004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</c:numCache>
            </c:numRef>
          </c:cat>
          <c:val>
            <c:numRef>
              <c:f>'Town-GeneralFundForecast'!$B$4:$I$4</c:f>
              <c:numCache>
                <c:ptCount val="8"/>
                <c:pt idx="0">
                  <c:v>192742</c:v>
                </c:pt>
                <c:pt idx="1">
                  <c:v>200000</c:v>
                </c:pt>
                <c:pt idx="2">
                  <c:v>227518</c:v>
                </c:pt>
                <c:pt idx="3">
                  <c:v>150000</c:v>
                </c:pt>
                <c:pt idx="4">
                  <c:v>150000</c:v>
                </c:pt>
                <c:pt idx="5">
                  <c:v>150000</c:v>
                </c:pt>
                <c:pt idx="6">
                  <c:v>150000</c:v>
                </c:pt>
                <c:pt idx="7">
                  <c:v>150000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'Town-GeneralFundForecast'!$A$5</c:f>
              <c:strCache>
                <c:ptCount val="1"/>
                <c:pt idx="0">
                  <c:v>Debt Exclusion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'Town-GeneralFundForecast'!$B$2:$I$2</c:f>
              <c:numCache>
                <c:ptCount val="8"/>
                <c:pt idx="0">
                  <c:v>1999</c:v>
                </c:pt>
                <c:pt idx="1">
                  <c:v>2004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</c:numCache>
            </c:numRef>
          </c:cat>
          <c:val>
            <c:numRef>
              <c:f>'Town-GeneralFundForecast'!$B$5:$I$5</c:f>
              <c:numCache>
                <c:ptCount val="8"/>
                <c:pt idx="0">
                  <c:v>941522</c:v>
                </c:pt>
                <c:pt idx="1">
                  <c:v>1183644</c:v>
                </c:pt>
                <c:pt idx="2">
                  <c:v>1098855</c:v>
                </c:pt>
                <c:pt idx="3">
                  <c:v>1108561</c:v>
                </c:pt>
                <c:pt idx="4">
                  <c:v>1117717</c:v>
                </c:pt>
                <c:pt idx="5">
                  <c:v>1130103</c:v>
                </c:pt>
                <c:pt idx="6">
                  <c:v>1141753</c:v>
                </c:pt>
                <c:pt idx="7">
                  <c:v>1154884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'Town-GeneralFundForecast'!$A$6</c:f>
              <c:strCache>
                <c:ptCount val="1"/>
                <c:pt idx="0">
                  <c:v>     Total Tax Revenue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'Town-GeneralFundForecast'!$B$2:$I$2</c:f>
              <c:numCache>
                <c:ptCount val="8"/>
                <c:pt idx="0">
                  <c:v>1999</c:v>
                </c:pt>
                <c:pt idx="1">
                  <c:v>2004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</c:numCache>
            </c:numRef>
          </c:cat>
          <c:val>
            <c:numRef>
              <c:f>'Town-GeneralFundForecast'!$B$6:$I$6</c:f>
              <c:numCache>
                <c:ptCount val="8"/>
                <c:pt idx="0">
                  <c:v>21352329</c:v>
                </c:pt>
                <c:pt idx="1">
                  <c:v>27985794</c:v>
                </c:pt>
                <c:pt idx="2">
                  <c:v>32118862</c:v>
                </c:pt>
                <c:pt idx="3">
                  <c:v>33054068.174999997</c:v>
                </c:pt>
                <c:pt idx="4">
                  <c:v>34011861.85437499</c:v>
                </c:pt>
                <c:pt idx="5">
                  <c:v>34996601.47573437</c:v>
                </c:pt>
                <c:pt idx="6">
                  <c:v>36004913.937627725</c:v>
                </c:pt>
                <c:pt idx="7">
                  <c:v>37039623.961068414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'Town-GeneralFundForecast'!$A$7</c:f>
              <c:strCache>
                <c:ptCount val="1"/>
                <c:pt idx="0">
                  <c:v>Local Receipts-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'Town-GeneralFundForecast'!$B$2:$I$2</c:f>
              <c:numCache>
                <c:ptCount val="8"/>
                <c:pt idx="0">
                  <c:v>1999</c:v>
                </c:pt>
                <c:pt idx="1">
                  <c:v>2004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</c:numCache>
            </c:numRef>
          </c:cat>
          <c:val>
            <c:numRef>
              <c:f>'Town-GeneralFundForecast'!$B$7:$I$7</c:f>
              <c:numCache>
                <c:ptCount val="8"/>
                <c:pt idx="1">
                  <c:v>3111587</c:v>
                </c:pt>
                <c:pt idx="2">
                  <c:v>4201696</c:v>
                </c:pt>
                <c:pt idx="3">
                  <c:v>4201696</c:v>
                </c:pt>
                <c:pt idx="4">
                  <c:v>4201696</c:v>
                </c:pt>
                <c:pt idx="5">
                  <c:v>4201696</c:v>
                </c:pt>
                <c:pt idx="6">
                  <c:v>4201696</c:v>
                </c:pt>
                <c:pt idx="7">
                  <c:v>4201696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'Town-GeneralFundForecast'!$A$8</c:f>
              <c:strCache>
                <c:ptCount val="1"/>
                <c:pt idx="0">
                  <c:v>State 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'Town-GeneralFundForecast'!$B$2:$I$2</c:f>
              <c:numCache>
                <c:ptCount val="8"/>
                <c:pt idx="0">
                  <c:v>1999</c:v>
                </c:pt>
                <c:pt idx="1">
                  <c:v>2004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</c:numCache>
            </c:numRef>
          </c:cat>
          <c:val>
            <c:numRef>
              <c:f>'Town-GeneralFundForecast'!$B$8:$I$8</c:f>
              <c:numCache>
                <c:ptCount val="8"/>
                <c:pt idx="0">
                  <c:v>3417021</c:v>
                </c:pt>
                <c:pt idx="1">
                  <c:v>3538102</c:v>
                </c:pt>
                <c:pt idx="2">
                  <c:v>3848944</c:v>
                </c:pt>
                <c:pt idx="3">
                  <c:v>4041391.2</c:v>
                </c:pt>
                <c:pt idx="4">
                  <c:v>4243460.760000001</c:v>
                </c:pt>
                <c:pt idx="5">
                  <c:v>4455633.798000001</c:v>
                </c:pt>
                <c:pt idx="6">
                  <c:v>4678415.487900002</c:v>
                </c:pt>
                <c:pt idx="7">
                  <c:v>4912336.262295002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'Town-GeneralFundForecast'!$A$9</c:f>
              <c:strCache>
                <c:ptCount val="1"/>
                <c:pt idx="0">
                  <c:v>Free Cash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'Town-GeneralFundForecast'!$B$2:$I$2</c:f>
              <c:numCache>
                <c:ptCount val="8"/>
                <c:pt idx="0">
                  <c:v>1999</c:v>
                </c:pt>
                <c:pt idx="1">
                  <c:v>2004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</c:numCache>
            </c:numRef>
          </c:cat>
          <c:val>
            <c:numRef>
              <c:f>'Town-GeneralFundForecast'!$B$9:$I$9</c:f>
              <c:numCache>
                <c:ptCount val="8"/>
                <c:pt idx="0">
                  <c:v>665000</c:v>
                </c:pt>
                <c:pt idx="1">
                  <c:v>793000</c:v>
                </c:pt>
                <c:pt idx="2">
                  <c:v>0</c:v>
                </c:pt>
                <c:pt idx="3">
                  <c:v>275000</c:v>
                </c:pt>
                <c:pt idx="4">
                  <c:v>300000</c:v>
                </c:pt>
                <c:pt idx="5">
                  <c:v>325000</c:v>
                </c:pt>
                <c:pt idx="6">
                  <c:v>350000</c:v>
                </c:pt>
                <c:pt idx="7">
                  <c:v>375000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'Town-GeneralFundForecast'!$A$10</c:f>
              <c:strCache>
                <c:ptCount val="1"/>
                <c:pt idx="0">
                  <c:v>Other Available Funds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'Town-GeneralFundForecast'!$B$2:$I$2</c:f>
              <c:numCache>
                <c:ptCount val="8"/>
                <c:pt idx="0">
                  <c:v>1999</c:v>
                </c:pt>
                <c:pt idx="1">
                  <c:v>2004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</c:numCache>
            </c:numRef>
          </c:cat>
          <c:val>
            <c:numRef>
              <c:f>'Town-GeneralFundForecast'!$B$10:$I$10</c:f>
              <c:numCache>
                <c:ptCount val="8"/>
                <c:pt idx="0">
                  <c:v>185900</c:v>
                </c:pt>
                <c:pt idx="1">
                  <c:v>1287912</c:v>
                </c:pt>
                <c:pt idx="2">
                  <c:v>815000</c:v>
                </c:pt>
                <c:pt idx="3">
                  <c:v>500000</c:v>
                </c:pt>
                <c:pt idx="4">
                  <c:v>500000</c:v>
                </c:pt>
                <c:pt idx="5">
                  <c:v>500000</c:v>
                </c:pt>
                <c:pt idx="6">
                  <c:v>500000</c:v>
                </c:pt>
                <c:pt idx="7">
                  <c:v>500000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'Town-GeneralFundForecast'!$A$11</c:f>
              <c:strCache>
                <c:ptCount val="1"/>
                <c:pt idx="0">
                  <c:v>TOTAL REVENUE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'Town-GeneralFundForecast'!$B$2:$I$2</c:f>
              <c:numCache>
                <c:ptCount val="8"/>
                <c:pt idx="0">
                  <c:v>1999</c:v>
                </c:pt>
                <c:pt idx="1">
                  <c:v>2004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</c:numCache>
            </c:numRef>
          </c:cat>
          <c:val>
            <c:numRef>
              <c:f>'Town-GeneralFundForecast'!$B$11:$I$11</c:f>
              <c:numCache>
                <c:ptCount val="8"/>
                <c:pt idx="0">
                  <c:v>25620250</c:v>
                </c:pt>
                <c:pt idx="1">
                  <c:v>36716395</c:v>
                </c:pt>
                <c:pt idx="2">
                  <c:v>40984502</c:v>
                </c:pt>
                <c:pt idx="3">
                  <c:v>42072155.375</c:v>
                </c:pt>
                <c:pt idx="4">
                  <c:v>43257018.614374995</c:v>
                </c:pt>
                <c:pt idx="5">
                  <c:v>44478931.27373437</c:v>
                </c:pt>
                <c:pt idx="6">
                  <c:v>45735025.42552773</c:v>
                </c:pt>
                <c:pt idx="7">
                  <c:v>47028656.223363414</c:v>
                </c:pt>
              </c:numCache>
            </c:numRef>
          </c:val>
          <c:smooth val="0"/>
        </c:ser>
        <c:marker val="1"/>
        <c:axId val="57459183"/>
        <c:axId val="25437820"/>
      </c:lineChart>
      <c:catAx>
        <c:axId val="574591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FY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25437820"/>
        <c:crosses val="autoZero"/>
        <c:auto val="1"/>
        <c:lblOffset val="100"/>
        <c:noMultiLvlLbl val="0"/>
      </c:catAx>
      <c:valAx>
        <c:axId val="254378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4591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225"/>
          <c:y val="0.20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Gen Budget - Expenses thru FY11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'Town-GeneralFundForecast'!$A$14</c:f>
              <c:strCache>
                <c:ptCount val="1"/>
                <c:pt idx="0">
                  <c:v>Base Operating Expense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'Town-GeneralFundForecast'!$B$13:$I$13</c:f>
              <c:numCache>
                <c:ptCount val="8"/>
                <c:pt idx="0">
                  <c:v>1999</c:v>
                </c:pt>
                <c:pt idx="1">
                  <c:v>2004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</c:numCache>
            </c:numRef>
          </c:cat>
          <c:val>
            <c:numRef>
              <c:f>'Town-GeneralFundForecast'!$B$14:$I$14</c:f>
              <c:numCache>
                <c:ptCount val="8"/>
                <c:pt idx="0">
                  <c:v>21291440</c:v>
                </c:pt>
                <c:pt idx="1">
                  <c:v>23583891</c:v>
                </c:pt>
                <c:pt idx="2">
                  <c:v>25223005</c:v>
                </c:pt>
                <c:pt idx="3">
                  <c:v>25853580.124999996</c:v>
                </c:pt>
                <c:pt idx="4">
                  <c:v>26499919.628124993</c:v>
                </c:pt>
                <c:pt idx="5">
                  <c:v>27162417.618828114</c:v>
                </c:pt>
                <c:pt idx="6">
                  <c:v>27841478.059298813</c:v>
                </c:pt>
                <c:pt idx="7">
                  <c:v>28537515.01078128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'Town-GeneralFundForecast'!$A$15</c:f>
              <c:strCache>
                <c:ptCount val="1"/>
                <c:pt idx="0">
                  <c:v>Group Health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'Town-GeneralFundForecast'!$B$13:$I$13</c:f>
              <c:numCache>
                <c:ptCount val="8"/>
                <c:pt idx="0">
                  <c:v>1999</c:v>
                </c:pt>
                <c:pt idx="1">
                  <c:v>2004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</c:numCache>
            </c:numRef>
          </c:cat>
          <c:val>
            <c:numRef>
              <c:f>'Town-GeneralFundForecast'!$B$15:$I$15</c:f>
              <c:numCache>
                <c:ptCount val="8"/>
                <c:pt idx="0">
                  <c:v>1595000</c:v>
                </c:pt>
                <c:pt idx="1">
                  <c:v>2800000</c:v>
                </c:pt>
                <c:pt idx="2">
                  <c:v>3775000</c:v>
                </c:pt>
                <c:pt idx="3">
                  <c:v>4341250</c:v>
                </c:pt>
                <c:pt idx="4">
                  <c:v>4992437.5</c:v>
                </c:pt>
                <c:pt idx="5">
                  <c:v>5741303.125</c:v>
                </c:pt>
                <c:pt idx="6">
                  <c:v>6602498.593749999</c:v>
                </c:pt>
                <c:pt idx="7">
                  <c:v>7592873.382812498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'Town-GeneralFundForecast'!$A$16</c:f>
              <c:strCache>
                <c:ptCount val="1"/>
                <c:pt idx="0">
                  <c:v>Other Personnel Benefits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'Town-GeneralFundForecast'!$B$13:$I$13</c:f>
              <c:numCache>
                <c:ptCount val="8"/>
                <c:pt idx="0">
                  <c:v>1999</c:v>
                </c:pt>
                <c:pt idx="1">
                  <c:v>2004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</c:numCache>
            </c:numRef>
          </c:cat>
          <c:val>
            <c:numRef>
              <c:f>'Town-GeneralFundForecast'!$B$16:$I$16</c:f>
              <c:numCache>
                <c:ptCount val="8"/>
                <c:pt idx="0">
                  <c:v>2047516</c:v>
                </c:pt>
                <c:pt idx="1">
                  <c:v>2223870</c:v>
                </c:pt>
                <c:pt idx="2">
                  <c:v>2720056</c:v>
                </c:pt>
                <c:pt idx="3">
                  <c:v>2872293</c:v>
                </c:pt>
                <c:pt idx="4">
                  <c:v>3015907.65</c:v>
                </c:pt>
                <c:pt idx="5">
                  <c:v>3166703.0325</c:v>
                </c:pt>
                <c:pt idx="6">
                  <c:v>3325038.184125</c:v>
                </c:pt>
                <c:pt idx="7">
                  <c:v>3491290.0933312504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'Town-GeneralFundForecast'!$A$17</c:f>
              <c:strCache>
                <c:ptCount val="1"/>
                <c:pt idx="0">
                  <c:v>Special Education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'Town-GeneralFundForecast'!$B$13:$I$13</c:f>
              <c:numCache>
                <c:ptCount val="8"/>
                <c:pt idx="0">
                  <c:v>1999</c:v>
                </c:pt>
                <c:pt idx="1">
                  <c:v>2004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</c:numCache>
            </c:numRef>
          </c:cat>
          <c:val>
            <c:numRef>
              <c:f>'Town-GeneralFundForecast'!$B$17:$I$17</c:f>
              <c:numCache>
                <c:ptCount val="8"/>
                <c:pt idx="0">
                  <c:v>2415726</c:v>
                </c:pt>
                <c:pt idx="1">
                  <c:v>4537152</c:v>
                </c:pt>
                <c:pt idx="2">
                  <c:v>5424469</c:v>
                </c:pt>
                <c:pt idx="3">
                  <c:v>5641447.76</c:v>
                </c:pt>
                <c:pt idx="4">
                  <c:v>5867105.6704</c:v>
                </c:pt>
                <c:pt idx="5">
                  <c:v>6101789.897216001</c:v>
                </c:pt>
                <c:pt idx="6">
                  <c:v>6345861.49310464</c:v>
                </c:pt>
                <c:pt idx="7">
                  <c:v>6599695.952828826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'Town-GeneralFundForecast'!$A$18</c:f>
              <c:strCache>
                <c:ptCount val="1"/>
                <c:pt idx="0">
                  <c:v>Debt Service - CIP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'Town-GeneralFundForecast'!$B$13:$I$13</c:f>
              <c:numCache>
                <c:ptCount val="8"/>
                <c:pt idx="0">
                  <c:v>1999</c:v>
                </c:pt>
                <c:pt idx="1">
                  <c:v>2004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</c:numCache>
            </c:numRef>
          </c:cat>
          <c:val>
            <c:numRef>
              <c:f>'Town-GeneralFundForecast'!$B$18:$I$18</c:f>
              <c:numCache>
                <c:ptCount val="8"/>
                <c:pt idx="0">
                  <c:v>1202245</c:v>
                </c:pt>
                <c:pt idx="1">
                  <c:v>1513492</c:v>
                </c:pt>
                <c:pt idx="2">
                  <c:v>1811805</c:v>
                </c:pt>
                <c:pt idx="3">
                  <c:v>1900000</c:v>
                </c:pt>
                <c:pt idx="4">
                  <c:v>1700593.0927187495</c:v>
                </c:pt>
                <c:pt idx="5">
                  <c:v>1749830.0737867185</c:v>
                </c:pt>
                <c:pt idx="6">
                  <c:v>1800245.6968813865</c:v>
                </c:pt>
                <c:pt idx="7">
                  <c:v>1851981.1980534208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'Town-GeneralFundForecast'!$A$19</c:f>
              <c:strCache>
                <c:ptCount val="1"/>
                <c:pt idx="0">
                  <c:v>Sewer Debt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'Town-GeneralFundForecast'!$B$13:$I$13</c:f>
              <c:numCache>
                <c:ptCount val="8"/>
                <c:pt idx="0">
                  <c:v>1999</c:v>
                </c:pt>
                <c:pt idx="1">
                  <c:v>2004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</c:numCache>
            </c:numRef>
          </c:cat>
          <c:val>
            <c:numRef>
              <c:f>'Town-GeneralFundForecast'!$B$19:$I$19</c:f>
              <c:numCache>
                <c:ptCount val="8"/>
                <c:pt idx="0">
                  <c:v>1097422</c:v>
                </c:pt>
                <c:pt idx="1">
                  <c:v>1083643</c:v>
                </c:pt>
                <c:pt idx="2">
                  <c:v>1098855</c:v>
                </c:pt>
                <c:pt idx="3">
                  <c:v>1108561</c:v>
                </c:pt>
                <c:pt idx="4">
                  <c:v>1117717</c:v>
                </c:pt>
                <c:pt idx="5">
                  <c:v>1130103</c:v>
                </c:pt>
                <c:pt idx="6">
                  <c:v>1141753</c:v>
                </c:pt>
                <c:pt idx="7">
                  <c:v>1154884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'Town-GeneralFundForecast'!$A$20</c:f>
              <c:strCache>
                <c:ptCount val="1"/>
                <c:pt idx="0">
                  <c:v>Non- Appropriated Exp.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'Town-GeneralFundForecast'!$B$13:$I$13</c:f>
              <c:numCache>
                <c:ptCount val="8"/>
                <c:pt idx="0">
                  <c:v>1999</c:v>
                </c:pt>
                <c:pt idx="1">
                  <c:v>2004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</c:numCache>
            </c:numRef>
          </c:cat>
          <c:val>
            <c:numRef>
              <c:f>'Town-GeneralFundForecast'!$B$20:$I$20</c:f>
              <c:numCache>
                <c:ptCount val="8"/>
                <c:pt idx="0">
                  <c:v>1316263</c:v>
                </c:pt>
                <c:pt idx="1">
                  <c:v>974347</c:v>
                </c:pt>
                <c:pt idx="2">
                  <c:v>906392</c:v>
                </c:pt>
                <c:pt idx="3">
                  <c:v>856392</c:v>
                </c:pt>
                <c:pt idx="4">
                  <c:v>877801.7999999999</c:v>
                </c:pt>
                <c:pt idx="5">
                  <c:v>899746.8449999999</c:v>
                </c:pt>
                <c:pt idx="6">
                  <c:v>922240.5161249997</c:v>
                </c:pt>
                <c:pt idx="7">
                  <c:v>945296.5290281246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'Town-GeneralFundForecast'!$A$21</c:f>
              <c:strCache>
                <c:ptCount val="1"/>
                <c:pt idx="0">
                  <c:v>TOTAL EXPENSES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'Town-GeneralFundForecast'!$B$13:$I$13</c:f>
              <c:numCache>
                <c:ptCount val="8"/>
                <c:pt idx="0">
                  <c:v>1999</c:v>
                </c:pt>
                <c:pt idx="1">
                  <c:v>2004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</c:numCache>
            </c:numRef>
          </c:cat>
          <c:val>
            <c:numRef>
              <c:f>'Town-GeneralFundForecast'!$B$21:$I$21</c:f>
              <c:numCache>
                <c:ptCount val="8"/>
                <c:pt idx="1">
                  <c:v>36716395</c:v>
                </c:pt>
                <c:pt idx="2">
                  <c:v>40959582</c:v>
                </c:pt>
                <c:pt idx="3">
                  <c:v>42573523.885</c:v>
                </c:pt>
                <c:pt idx="4">
                  <c:v>44071482.341243744</c:v>
                </c:pt>
                <c:pt idx="5">
                  <c:v>45951893.592330836</c:v>
                </c:pt>
                <c:pt idx="6">
                  <c:v>47979115.54328484</c:v>
                </c:pt>
                <c:pt idx="7">
                  <c:v>50173536.1668354</c:v>
                </c:pt>
              </c:numCache>
            </c:numRef>
          </c:val>
          <c:smooth val="0"/>
        </c:ser>
        <c:marker val="1"/>
        <c:axId val="6027181"/>
        <c:axId val="51005138"/>
      </c:lineChart>
      <c:catAx>
        <c:axId val="6027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FY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51005138"/>
        <c:crosses val="autoZero"/>
        <c:auto val="1"/>
        <c:lblOffset val="100"/>
        <c:noMultiLvlLbl val="0"/>
      </c:catAx>
      <c:valAx>
        <c:axId val="510051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271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Gen Budget - % Changes in Revenues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295"/>
          <c:w val="0.597"/>
          <c:h val="0.77725"/>
        </c:manualLayout>
      </c:layout>
      <c:lineChart>
        <c:grouping val="standard"/>
        <c:varyColors val="0"/>
        <c:ser>
          <c:idx val="0"/>
          <c:order val="0"/>
          <c:tx>
            <c:strRef>
              <c:f>'Town-GeneralFundForecast'!$A$72:$B$72</c:f>
              <c:strCache>
                <c:ptCount val="1"/>
                <c:pt idx="0">
                  <c:v>REVENUES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'Town-GeneralFundForecast'!$C$71:$I$71</c:f>
              <c:strCache>
                <c:ptCount val="7"/>
                <c:pt idx="0">
                  <c:v>FY04-ACT</c:v>
                </c:pt>
                <c:pt idx="1">
                  <c:v>FY06-ACT</c:v>
                </c:pt>
                <c:pt idx="2">
                  <c:v>FY07-EST</c:v>
                </c:pt>
                <c:pt idx="3">
                  <c:v>FY08-EST</c:v>
                </c:pt>
                <c:pt idx="4">
                  <c:v>FY09-EST</c:v>
                </c:pt>
                <c:pt idx="5">
                  <c:v>FY10-EST</c:v>
                </c:pt>
                <c:pt idx="6">
                  <c:v>FY11-EST</c:v>
                </c:pt>
              </c:strCache>
            </c:strRef>
          </c:cat>
          <c:val>
            <c:numRef>
              <c:f>'Town-GeneralFundForecast'!$C$72:$I$72</c:f>
              <c:numCache>
                <c:ptCount val="7"/>
              </c:numCache>
            </c:numRef>
          </c:val>
          <c:smooth val="0"/>
        </c:ser>
        <c:ser>
          <c:idx val="1"/>
          <c:order val="1"/>
          <c:tx>
            <c:strRef>
              <c:f>'Town-GeneralFundForecast'!$A$73:$B$73</c:f>
              <c:strCache>
                <c:ptCount val="1"/>
                <c:pt idx="0">
                  <c:v>Property Taxes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'Town-GeneralFundForecast'!$C$71:$I$71</c:f>
              <c:strCache>
                <c:ptCount val="7"/>
                <c:pt idx="0">
                  <c:v>FY04-ACT</c:v>
                </c:pt>
                <c:pt idx="1">
                  <c:v>FY06-ACT</c:v>
                </c:pt>
                <c:pt idx="2">
                  <c:v>FY07-EST</c:v>
                </c:pt>
                <c:pt idx="3">
                  <c:v>FY08-EST</c:v>
                </c:pt>
                <c:pt idx="4">
                  <c:v>FY09-EST</c:v>
                </c:pt>
                <c:pt idx="5">
                  <c:v>FY10-EST</c:v>
                </c:pt>
                <c:pt idx="6">
                  <c:v>FY11-EST</c:v>
                </c:pt>
              </c:strCache>
            </c:strRef>
          </c:cat>
          <c:val>
            <c:numRef>
              <c:f>'Town-GeneralFundForecast'!$C$73:$I$73</c:f>
              <c:numCache>
                <c:ptCount val="7"/>
                <c:pt idx="0">
                  <c:v>0.06315228485020698</c:v>
                </c:pt>
                <c:pt idx="1">
                  <c:v>0.0787594047849516</c:v>
                </c:pt>
                <c:pt idx="2">
                  <c:v>0.03257346864685076</c:v>
                </c:pt>
                <c:pt idx="3">
                  <c:v>0.02983558885076966</c:v>
                </c:pt>
                <c:pt idx="4">
                  <c:v>0.029695495963745003</c:v>
                </c:pt>
                <c:pt idx="5">
                  <c:v>0.029560082065183946</c:v>
                </c:pt>
                <c:pt idx="6">
                  <c:v>0.02942915585464119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'Town-GeneralFundForecast'!$A$74:$B$74</c:f>
              <c:strCache>
                <c:ptCount val="1"/>
                <c:pt idx="0">
                  <c:v>New Growth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'Town-GeneralFundForecast'!$C$71:$I$71</c:f>
              <c:strCache>
                <c:ptCount val="7"/>
                <c:pt idx="0">
                  <c:v>FY04-ACT</c:v>
                </c:pt>
                <c:pt idx="1">
                  <c:v>FY06-ACT</c:v>
                </c:pt>
                <c:pt idx="2">
                  <c:v>FY07-EST</c:v>
                </c:pt>
                <c:pt idx="3">
                  <c:v>FY08-EST</c:v>
                </c:pt>
                <c:pt idx="4">
                  <c:v>FY09-EST</c:v>
                </c:pt>
                <c:pt idx="5">
                  <c:v>FY10-EST</c:v>
                </c:pt>
                <c:pt idx="6">
                  <c:v>FY11-EST</c:v>
                </c:pt>
              </c:strCache>
            </c:strRef>
          </c:cat>
          <c:val>
            <c:numRef>
              <c:f>'Town-GeneralFundForecast'!$C$74:$I$74</c:f>
              <c:numCache>
                <c:ptCount val="7"/>
                <c:pt idx="0">
                  <c:v>0.007531311286590364</c:v>
                </c:pt>
                <c:pt idx="1">
                  <c:v>0.068795</c:v>
                </c:pt>
                <c:pt idx="2">
                  <c:v>-0.340711504144727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'Town-GeneralFundForecast'!$A$75:$B$75</c:f>
              <c:strCache>
                <c:ptCount val="1"/>
                <c:pt idx="0">
                  <c:v>Debt Exclusion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'Town-GeneralFundForecast'!$C$71:$I$71</c:f>
              <c:strCache>
                <c:ptCount val="7"/>
                <c:pt idx="0">
                  <c:v>FY04-ACT</c:v>
                </c:pt>
                <c:pt idx="1">
                  <c:v>FY06-ACT</c:v>
                </c:pt>
                <c:pt idx="2">
                  <c:v>FY07-EST</c:v>
                </c:pt>
                <c:pt idx="3">
                  <c:v>FY08-EST</c:v>
                </c:pt>
                <c:pt idx="4">
                  <c:v>FY09-EST</c:v>
                </c:pt>
                <c:pt idx="5">
                  <c:v>FY10-EST</c:v>
                </c:pt>
                <c:pt idx="6">
                  <c:v>FY11-EST</c:v>
                </c:pt>
              </c:strCache>
            </c:strRef>
          </c:cat>
          <c:val>
            <c:numRef>
              <c:f>'Town-GeneralFundForecast'!$C$75:$I$75</c:f>
              <c:numCache>
                <c:ptCount val="7"/>
                <c:pt idx="0">
                  <c:v>0.05143204301120951</c:v>
                </c:pt>
                <c:pt idx="1">
                  <c:v>-0.035816934821618664</c:v>
                </c:pt>
                <c:pt idx="2">
                  <c:v>0.008832830537241038</c:v>
                </c:pt>
                <c:pt idx="3">
                  <c:v>0.008259356048065917</c:v>
                </c:pt>
                <c:pt idx="4">
                  <c:v>0.011081517056643139</c:v>
                </c:pt>
                <c:pt idx="5">
                  <c:v>0.010308794862061245</c:v>
                </c:pt>
                <c:pt idx="6">
                  <c:v>0.011500736148711674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'Town-GeneralFundForecast'!$A$76:$B$76</c:f>
              <c:strCache>
                <c:ptCount val="1"/>
                <c:pt idx="0">
                  <c:v>     Total Tax Revenue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'Town-GeneralFundForecast'!$C$71:$I$71</c:f>
              <c:strCache>
                <c:ptCount val="7"/>
                <c:pt idx="0">
                  <c:v>FY04-ACT</c:v>
                </c:pt>
                <c:pt idx="1">
                  <c:v>FY06-ACT</c:v>
                </c:pt>
                <c:pt idx="2">
                  <c:v>FY07-EST</c:v>
                </c:pt>
                <c:pt idx="3">
                  <c:v>FY08-EST</c:v>
                </c:pt>
                <c:pt idx="4">
                  <c:v>FY09-EST</c:v>
                </c:pt>
                <c:pt idx="5">
                  <c:v>FY10-EST</c:v>
                </c:pt>
                <c:pt idx="6">
                  <c:v>FY11-EST</c:v>
                </c:pt>
              </c:strCache>
            </c:strRef>
          </c:cat>
          <c:val>
            <c:numRef>
              <c:f>'Town-GeneralFundForecast'!$C$76:$I$76</c:f>
              <c:numCache>
                <c:ptCount val="7"/>
                <c:pt idx="0">
                  <c:v>0.06213340942807691</c:v>
                </c:pt>
                <c:pt idx="1">
                  <c:v>0.0738422501073223</c:v>
                </c:pt>
                <c:pt idx="2">
                  <c:v>0.02911703954517433</c:v>
                </c:pt>
                <c:pt idx="3">
                  <c:v>0.028976574813850214</c:v>
                </c:pt>
                <c:pt idx="4">
                  <c:v>0.028952829032871948</c:v>
                </c:pt>
                <c:pt idx="5">
                  <c:v>0.028811725121151894</c:v>
                </c:pt>
                <c:pt idx="6">
                  <c:v>0.028738022405306804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'Town-GeneralFundForecast'!$A$77:$B$77</c:f>
              <c:strCache>
                <c:ptCount val="1"/>
                <c:pt idx="0">
                  <c:v>Local Receipts-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'Town-GeneralFundForecast'!$C$71:$I$71</c:f>
              <c:strCache>
                <c:ptCount val="7"/>
                <c:pt idx="0">
                  <c:v>FY04-ACT</c:v>
                </c:pt>
                <c:pt idx="1">
                  <c:v>FY06-ACT</c:v>
                </c:pt>
                <c:pt idx="2">
                  <c:v>FY07-EST</c:v>
                </c:pt>
                <c:pt idx="3">
                  <c:v>FY08-EST</c:v>
                </c:pt>
                <c:pt idx="4">
                  <c:v>FY09-EST</c:v>
                </c:pt>
                <c:pt idx="5">
                  <c:v>FY10-EST</c:v>
                </c:pt>
                <c:pt idx="6">
                  <c:v>FY11-EST</c:v>
                </c:pt>
              </c:strCache>
            </c:strRef>
          </c:cat>
          <c:val>
            <c:numRef>
              <c:f>'Town-GeneralFundForecast'!$C$77:$I$77</c:f>
              <c:numCache>
                <c:ptCount val="7"/>
                <c:pt idx="1">
                  <c:v>0.17516929463968064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'Town-GeneralFundForecast'!$A$78:$B$78</c:f>
              <c:strCache>
                <c:ptCount val="1"/>
                <c:pt idx="0">
                  <c:v>State 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'Town-GeneralFundForecast'!$C$71:$I$71</c:f>
              <c:strCache>
                <c:ptCount val="7"/>
                <c:pt idx="0">
                  <c:v>FY04-ACT</c:v>
                </c:pt>
                <c:pt idx="1">
                  <c:v>FY06-ACT</c:v>
                </c:pt>
                <c:pt idx="2">
                  <c:v>FY07-EST</c:v>
                </c:pt>
                <c:pt idx="3">
                  <c:v>FY08-EST</c:v>
                </c:pt>
                <c:pt idx="4">
                  <c:v>FY09-EST</c:v>
                </c:pt>
                <c:pt idx="5">
                  <c:v>FY10-EST</c:v>
                </c:pt>
                <c:pt idx="6">
                  <c:v>FY11-EST</c:v>
                </c:pt>
              </c:strCache>
            </c:strRef>
          </c:cat>
          <c:val>
            <c:numRef>
              <c:f>'Town-GeneralFundForecast'!$C$78:$I$78</c:f>
              <c:numCache>
                <c:ptCount val="7"/>
                <c:pt idx="0">
                  <c:v>0.007086933325841428</c:v>
                </c:pt>
                <c:pt idx="1">
                  <c:v>0.04392778953235379</c:v>
                </c:pt>
                <c:pt idx="2">
                  <c:v>0.05000000000000005</c:v>
                </c:pt>
                <c:pt idx="3">
                  <c:v>0.05000000000000013</c:v>
                </c:pt>
                <c:pt idx="4">
                  <c:v>0.05000000000000014</c:v>
                </c:pt>
                <c:pt idx="5">
                  <c:v>0.050000000000000114</c:v>
                </c:pt>
                <c:pt idx="6">
                  <c:v>0.05000000000000002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'Town-GeneralFundForecast'!$A$79:$B$79</c:f>
              <c:strCache>
                <c:ptCount val="1"/>
                <c:pt idx="0">
                  <c:v>Free Cash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'Town-GeneralFundForecast'!$C$71:$I$71</c:f>
              <c:strCache>
                <c:ptCount val="7"/>
                <c:pt idx="0">
                  <c:v>FY04-ACT</c:v>
                </c:pt>
                <c:pt idx="1">
                  <c:v>FY06-ACT</c:v>
                </c:pt>
                <c:pt idx="2">
                  <c:v>FY07-EST</c:v>
                </c:pt>
                <c:pt idx="3">
                  <c:v>FY08-EST</c:v>
                </c:pt>
                <c:pt idx="4">
                  <c:v>FY09-EST</c:v>
                </c:pt>
                <c:pt idx="5">
                  <c:v>FY10-EST</c:v>
                </c:pt>
                <c:pt idx="6">
                  <c:v>FY11-EST</c:v>
                </c:pt>
              </c:strCache>
            </c:strRef>
          </c:cat>
          <c:val>
            <c:numRef>
              <c:f>'Town-GeneralFundForecast'!$C$79:$I$79</c:f>
              <c:numCache>
                <c:ptCount val="7"/>
                <c:pt idx="0">
                  <c:v>0.03849624060150376</c:v>
                </c:pt>
                <c:pt idx="1">
                  <c:v>-0.5</c:v>
                </c:pt>
                <c:pt idx="3">
                  <c:v>0.09090909090909091</c:v>
                </c:pt>
                <c:pt idx="4">
                  <c:v>0.08333333333333333</c:v>
                </c:pt>
                <c:pt idx="5">
                  <c:v>0.07692307692307693</c:v>
                </c:pt>
                <c:pt idx="6">
                  <c:v>0.07142857142857142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'Town-GeneralFundForecast'!$A$80:$B$80</c:f>
              <c:strCache>
                <c:ptCount val="1"/>
                <c:pt idx="0">
                  <c:v>Other Available Funds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'Town-GeneralFundForecast'!$C$71:$I$71</c:f>
              <c:strCache>
                <c:ptCount val="7"/>
                <c:pt idx="0">
                  <c:v>FY04-ACT</c:v>
                </c:pt>
                <c:pt idx="1">
                  <c:v>FY06-ACT</c:v>
                </c:pt>
                <c:pt idx="2">
                  <c:v>FY07-EST</c:v>
                </c:pt>
                <c:pt idx="3">
                  <c:v>FY08-EST</c:v>
                </c:pt>
                <c:pt idx="4">
                  <c:v>FY09-EST</c:v>
                </c:pt>
                <c:pt idx="5">
                  <c:v>FY10-EST</c:v>
                </c:pt>
                <c:pt idx="6">
                  <c:v>FY11-EST</c:v>
                </c:pt>
              </c:strCache>
            </c:strRef>
          </c:cat>
          <c:val>
            <c:numRef>
              <c:f>'Town-GeneralFundForecast'!$C$80:$I$80</c:f>
              <c:numCache>
                <c:ptCount val="7"/>
                <c:pt idx="0">
                  <c:v>1.185596557288865</c:v>
                </c:pt>
                <c:pt idx="1">
                  <c:v>-0.18359639478473685</c:v>
                </c:pt>
                <c:pt idx="2">
                  <c:v>-0.38650306748466257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'Town-GeneralFundForecast'!$A$81:$B$81</c:f>
              <c:strCache>
                <c:ptCount val="1"/>
                <c:pt idx="0">
                  <c:v>TOTAL REVENUE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'Town-GeneralFundForecast'!$C$71:$I$71</c:f>
              <c:strCache>
                <c:ptCount val="7"/>
                <c:pt idx="0">
                  <c:v>FY04-ACT</c:v>
                </c:pt>
                <c:pt idx="1">
                  <c:v>FY06-ACT</c:v>
                </c:pt>
                <c:pt idx="2">
                  <c:v>FY07-EST</c:v>
                </c:pt>
                <c:pt idx="3">
                  <c:v>FY08-EST</c:v>
                </c:pt>
                <c:pt idx="4">
                  <c:v>FY09-EST</c:v>
                </c:pt>
                <c:pt idx="5">
                  <c:v>FY10-EST</c:v>
                </c:pt>
                <c:pt idx="6">
                  <c:v>FY11-EST</c:v>
                </c:pt>
              </c:strCache>
            </c:strRef>
          </c:cat>
          <c:val>
            <c:numRef>
              <c:f>'Town-GeneralFundForecast'!$C$81:$I$81</c:f>
              <c:numCache>
                <c:ptCount val="7"/>
                <c:pt idx="0">
                  <c:v>0.08662011494813673</c:v>
                </c:pt>
                <c:pt idx="1">
                  <c:v>0.058122631592780284</c:v>
                </c:pt>
                <c:pt idx="2">
                  <c:v>0.02653816252299467</c:v>
                </c:pt>
                <c:pt idx="3">
                  <c:v>0.02816264650132618</c:v>
                </c:pt>
                <c:pt idx="4">
                  <c:v>0.028247731778567656</c:v>
                </c:pt>
                <c:pt idx="5">
                  <c:v>0.02824020532469735</c:v>
                </c:pt>
                <c:pt idx="6">
                  <c:v>0.02828534117559766</c:v>
                </c:pt>
              </c:numCache>
            </c:numRef>
          </c:val>
          <c:smooth val="0"/>
        </c:ser>
        <c:marker val="1"/>
        <c:axId val="18917755"/>
        <c:axId val="63116920"/>
      </c:lineChart>
      <c:catAx>
        <c:axId val="189177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116920"/>
        <c:crosses val="autoZero"/>
        <c:auto val="1"/>
        <c:lblOffset val="0"/>
        <c:noMultiLvlLbl val="0"/>
      </c:catAx>
      <c:valAx>
        <c:axId val="631169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Change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189177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55"/>
          <c:y val="0.26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Gen Budget % Changes in Expenses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'Town-GeneralFundForecast'!$A$84</c:f>
              <c:strCache>
                <c:ptCount val="1"/>
                <c:pt idx="0">
                  <c:v>EXPENSES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'Town-GeneralFundForecast'!$B$83:$I$83</c:f>
              <c:numCache>
                <c:ptCount val="8"/>
                <c:pt idx="0">
                  <c:v>1999</c:v>
                </c:pt>
                <c:pt idx="1">
                  <c:v>2004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</c:numCache>
            </c:numRef>
          </c:cat>
          <c:val>
            <c:numRef>
              <c:f>'Town-GeneralFundForecast'!$B$84:$I$84</c:f>
              <c:numCache>
                <c:ptCount val="8"/>
              </c:numCache>
            </c:numRef>
          </c:val>
          <c:smooth val="0"/>
        </c:ser>
        <c:ser>
          <c:idx val="1"/>
          <c:order val="1"/>
          <c:tx>
            <c:strRef>
              <c:f>'Town-GeneralFundForecast'!$A$85</c:f>
              <c:strCache>
                <c:ptCount val="1"/>
                <c:pt idx="0">
                  <c:v>Base Operating Expense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'Town-GeneralFundForecast'!$B$83:$I$83</c:f>
              <c:numCache>
                <c:ptCount val="8"/>
                <c:pt idx="0">
                  <c:v>1999</c:v>
                </c:pt>
                <c:pt idx="1">
                  <c:v>2004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</c:numCache>
            </c:numRef>
          </c:cat>
          <c:val>
            <c:numRef>
              <c:f>'Town-GeneralFundForecast'!$B$85:$I$85</c:f>
              <c:numCache>
                <c:ptCount val="8"/>
                <c:pt idx="1">
                  <c:v>0.02153401554803245</c:v>
                </c:pt>
                <c:pt idx="2">
                  <c:v>0.03475071183122412</c:v>
                </c:pt>
                <c:pt idx="3">
                  <c:v>0.024999999999999852</c:v>
                </c:pt>
                <c:pt idx="4">
                  <c:v>0.024999999999999887</c:v>
                </c:pt>
                <c:pt idx="5">
                  <c:v>0.02499999999999985</c:v>
                </c:pt>
                <c:pt idx="6">
                  <c:v>0.024999999999999866</c:v>
                </c:pt>
                <c:pt idx="7">
                  <c:v>0.024999999999999894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'Town-GeneralFundForecast'!$A$86</c:f>
              <c:strCache>
                <c:ptCount val="1"/>
                <c:pt idx="0">
                  <c:v>Group Health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'Town-GeneralFundForecast'!$B$83:$I$83</c:f>
              <c:numCache>
                <c:ptCount val="8"/>
                <c:pt idx="0">
                  <c:v>1999</c:v>
                </c:pt>
                <c:pt idx="1">
                  <c:v>2004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</c:numCache>
            </c:numRef>
          </c:cat>
          <c:val>
            <c:numRef>
              <c:f>'Town-GeneralFundForecast'!$B$86:$I$86</c:f>
              <c:numCache>
                <c:ptCount val="8"/>
                <c:pt idx="1">
                  <c:v>0.15109717868338557</c:v>
                </c:pt>
                <c:pt idx="2">
                  <c:v>0.17410714285714285</c:v>
                </c:pt>
                <c:pt idx="3">
                  <c:v>0.15</c:v>
                </c:pt>
                <c:pt idx="4">
                  <c:v>0.15</c:v>
                </c:pt>
                <c:pt idx="5">
                  <c:v>0.15</c:v>
                </c:pt>
                <c:pt idx="6">
                  <c:v>0.14999999999999983</c:v>
                </c:pt>
                <c:pt idx="7">
                  <c:v>0.14999999999999988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'Town-GeneralFundForecast'!$A$87</c:f>
              <c:strCache>
                <c:ptCount val="1"/>
                <c:pt idx="0">
                  <c:v>Other Personnel Benefits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'Town-GeneralFundForecast'!$B$83:$I$83</c:f>
              <c:numCache>
                <c:ptCount val="8"/>
                <c:pt idx="0">
                  <c:v>1999</c:v>
                </c:pt>
                <c:pt idx="1">
                  <c:v>2004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</c:numCache>
            </c:numRef>
          </c:cat>
          <c:val>
            <c:numRef>
              <c:f>'Town-GeneralFundForecast'!$B$87:$I$87</c:f>
              <c:numCache>
                <c:ptCount val="8"/>
                <c:pt idx="1">
                  <c:v>0.017226141334182495</c:v>
                </c:pt>
                <c:pt idx="2">
                  <c:v>0.11155912890591627</c:v>
                </c:pt>
                <c:pt idx="3">
                  <c:v>0.05596833300490872</c:v>
                </c:pt>
                <c:pt idx="4">
                  <c:v>0.04999999999999997</c:v>
                </c:pt>
                <c:pt idx="5">
                  <c:v>0.0500000000000001</c:v>
                </c:pt>
                <c:pt idx="6">
                  <c:v>0.049999999999999975</c:v>
                </c:pt>
                <c:pt idx="7">
                  <c:v>0.050000000000000065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'Town-GeneralFundForecast'!$A$88</c:f>
              <c:strCache>
                <c:ptCount val="1"/>
                <c:pt idx="0">
                  <c:v>Special Education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'Town-GeneralFundForecast'!$B$83:$I$83</c:f>
              <c:numCache>
                <c:ptCount val="8"/>
                <c:pt idx="0">
                  <c:v>1999</c:v>
                </c:pt>
                <c:pt idx="1">
                  <c:v>2004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</c:numCache>
            </c:numRef>
          </c:cat>
          <c:val>
            <c:numRef>
              <c:f>'Town-GeneralFundForecast'!$B$88:$I$88</c:f>
              <c:numCache>
                <c:ptCount val="8"/>
                <c:pt idx="1">
                  <c:v>0.17563465393012287</c:v>
                </c:pt>
                <c:pt idx="2">
                  <c:v>0.09778347738845866</c:v>
                </c:pt>
                <c:pt idx="3">
                  <c:v>0.03999999999999996</c:v>
                </c:pt>
                <c:pt idx="4">
                  <c:v>0.04000000000000007</c:v>
                </c:pt>
                <c:pt idx="5">
                  <c:v>0.04000000000000007</c:v>
                </c:pt>
                <c:pt idx="6">
                  <c:v>0.039999999999999966</c:v>
                </c:pt>
                <c:pt idx="7">
                  <c:v>0.040000000000000056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'Town-GeneralFundForecast'!$A$89</c:f>
              <c:strCache>
                <c:ptCount val="1"/>
                <c:pt idx="0">
                  <c:v>Debt Service - CIP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'Town-GeneralFundForecast'!$B$83:$I$83</c:f>
              <c:numCache>
                <c:ptCount val="8"/>
                <c:pt idx="0">
                  <c:v>1999</c:v>
                </c:pt>
                <c:pt idx="1">
                  <c:v>2004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</c:numCache>
            </c:numRef>
          </c:cat>
          <c:val>
            <c:numRef>
              <c:f>'Town-GeneralFundForecast'!$B$89:$I$89</c:f>
              <c:numCache>
                <c:ptCount val="8"/>
                <c:pt idx="1">
                  <c:v>0.051777632678863296</c:v>
                </c:pt>
                <c:pt idx="2">
                  <c:v>0.09855123119250052</c:v>
                </c:pt>
                <c:pt idx="3">
                  <c:v>0.048677975830732335</c:v>
                </c:pt>
                <c:pt idx="4">
                  <c:v>-0.10495100383223709</c:v>
                </c:pt>
                <c:pt idx="5">
                  <c:v>0.028952829032872</c:v>
                </c:pt>
                <c:pt idx="6">
                  <c:v>0.028811725121151918</c:v>
                </c:pt>
                <c:pt idx="7">
                  <c:v>0.028738022405306724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'Town-GeneralFundForecast'!$A$90</c:f>
              <c:strCache>
                <c:ptCount val="1"/>
                <c:pt idx="0">
                  <c:v>Sewer Debt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'Town-GeneralFundForecast'!$B$83:$I$83</c:f>
              <c:numCache>
                <c:ptCount val="8"/>
                <c:pt idx="0">
                  <c:v>1999</c:v>
                </c:pt>
                <c:pt idx="1">
                  <c:v>2004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</c:numCache>
            </c:numRef>
          </c:cat>
          <c:val>
            <c:numRef>
              <c:f>'Town-GeneralFundForecast'!$B$90:$I$90</c:f>
              <c:numCache>
                <c:ptCount val="8"/>
                <c:pt idx="1">
                  <c:v>-0.00251115796840231</c:v>
                </c:pt>
                <c:pt idx="2">
                  <c:v>0.007018916746566905</c:v>
                </c:pt>
                <c:pt idx="3">
                  <c:v>0.008832830537241038</c:v>
                </c:pt>
                <c:pt idx="4">
                  <c:v>0.008259356048065917</c:v>
                </c:pt>
                <c:pt idx="5">
                  <c:v>0.011081517056643139</c:v>
                </c:pt>
                <c:pt idx="6">
                  <c:v>0.010308794862061245</c:v>
                </c:pt>
                <c:pt idx="7">
                  <c:v>0.011500736148711674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'Town-GeneralFundForecast'!$A$91</c:f>
              <c:strCache>
                <c:ptCount val="1"/>
                <c:pt idx="0">
                  <c:v>Non- Appropriated Exp.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'Town-GeneralFundForecast'!$B$83:$I$83</c:f>
              <c:numCache>
                <c:ptCount val="8"/>
                <c:pt idx="0">
                  <c:v>1999</c:v>
                </c:pt>
                <c:pt idx="1">
                  <c:v>2004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</c:numCache>
            </c:numRef>
          </c:cat>
          <c:val>
            <c:numRef>
              <c:f>'Town-GeneralFundForecast'!$B$91:$I$91</c:f>
              <c:numCache>
                <c:ptCount val="8"/>
                <c:pt idx="1">
                  <c:v>-0.051952535321588465</c:v>
                </c:pt>
                <c:pt idx="2">
                  <c:v>-0.03487207329626919</c:v>
                </c:pt>
                <c:pt idx="3">
                  <c:v>-0.05516377020097265</c:v>
                </c:pt>
                <c:pt idx="4">
                  <c:v>0.024999999999999918</c:v>
                </c:pt>
                <c:pt idx="5">
                  <c:v>0.024999999999999918</c:v>
                </c:pt>
                <c:pt idx="6">
                  <c:v>0.024999999999999866</c:v>
                </c:pt>
                <c:pt idx="7">
                  <c:v>0.024999999999999908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'Town-GeneralFundForecast'!$A$92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'Town-GeneralFundForecast'!$B$83:$I$83</c:f>
              <c:numCache>
                <c:ptCount val="8"/>
                <c:pt idx="0">
                  <c:v>1999</c:v>
                </c:pt>
                <c:pt idx="1">
                  <c:v>2004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</c:numCache>
            </c:numRef>
          </c:cat>
          <c:val>
            <c:numRef>
              <c:f>'Town-GeneralFundForecast'!$B$92:$I$92</c:f>
              <c:numCache>
                <c:ptCount val="8"/>
                <c:pt idx="2">
                  <c:v>0.057783273657449216</c:v>
                </c:pt>
                <c:pt idx="3">
                  <c:v>0.03940328016531023</c:v>
                </c:pt>
                <c:pt idx="4">
                  <c:v>0.03518521183001072</c:v>
                </c:pt>
                <c:pt idx="5">
                  <c:v>0.04266730210087199</c:v>
                </c:pt>
                <c:pt idx="6">
                  <c:v>0.044116178735501325</c:v>
                </c:pt>
                <c:pt idx="7">
                  <c:v>0.04573699616390048</c:v>
                </c:pt>
              </c:numCache>
            </c:numRef>
          </c:val>
          <c:smooth val="0"/>
        </c:ser>
        <c:marker val="1"/>
        <c:axId val="56862425"/>
        <c:axId val="60918510"/>
      </c:lineChart>
      <c:catAx>
        <c:axId val="56862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0918510"/>
        <c:crosses val="autoZero"/>
        <c:auto val="1"/>
        <c:lblOffset val="1000"/>
        <c:noMultiLvlLbl val="0"/>
      </c:catAx>
      <c:valAx>
        <c:axId val="609185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Change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8624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Gen Budget - % Changes in Revenues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'Town-GeneralFundForecast'!$A$72:$B$72</c:f>
              <c:strCache>
                <c:ptCount val="1"/>
                <c:pt idx="0">
                  <c:v>REVENUES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'Town-GeneralFundForecast'!$C$71:$I$71</c:f>
              <c:strCache>
                <c:ptCount val="7"/>
                <c:pt idx="0">
                  <c:v>FY04-ACT</c:v>
                </c:pt>
                <c:pt idx="1">
                  <c:v>FY06-ACT</c:v>
                </c:pt>
                <c:pt idx="2">
                  <c:v>FY07-EST</c:v>
                </c:pt>
                <c:pt idx="3">
                  <c:v>FY08-EST</c:v>
                </c:pt>
                <c:pt idx="4">
                  <c:v>FY09-EST</c:v>
                </c:pt>
                <c:pt idx="5">
                  <c:v>FY10-EST</c:v>
                </c:pt>
                <c:pt idx="6">
                  <c:v>FY11-EST</c:v>
                </c:pt>
              </c:strCache>
            </c:strRef>
          </c:cat>
          <c:val>
            <c:numRef>
              <c:f>'Town-GeneralFundForecast'!$C$72:$I$72</c:f>
              <c:numCache>
                <c:ptCount val="7"/>
              </c:numCache>
            </c:numRef>
          </c:val>
          <c:smooth val="0"/>
        </c:ser>
        <c:ser>
          <c:idx val="1"/>
          <c:order val="1"/>
          <c:tx>
            <c:strRef>
              <c:f>'Town-GeneralFundForecast'!$A$73:$B$73</c:f>
              <c:strCache>
                <c:ptCount val="1"/>
                <c:pt idx="0">
                  <c:v>Property Taxes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'Town-GeneralFundForecast'!$C$71:$I$71</c:f>
              <c:strCache>
                <c:ptCount val="7"/>
                <c:pt idx="0">
                  <c:v>FY04-ACT</c:v>
                </c:pt>
                <c:pt idx="1">
                  <c:v>FY06-ACT</c:v>
                </c:pt>
                <c:pt idx="2">
                  <c:v>FY07-EST</c:v>
                </c:pt>
                <c:pt idx="3">
                  <c:v>FY08-EST</c:v>
                </c:pt>
                <c:pt idx="4">
                  <c:v>FY09-EST</c:v>
                </c:pt>
                <c:pt idx="5">
                  <c:v>FY10-EST</c:v>
                </c:pt>
                <c:pt idx="6">
                  <c:v>FY11-EST</c:v>
                </c:pt>
              </c:strCache>
            </c:strRef>
          </c:cat>
          <c:val>
            <c:numRef>
              <c:f>'Town-GeneralFundForecast'!$C$73:$I$73</c:f>
              <c:numCache>
                <c:ptCount val="7"/>
                <c:pt idx="0">
                  <c:v>0.06315228485020698</c:v>
                </c:pt>
                <c:pt idx="1">
                  <c:v>0.0787594047849516</c:v>
                </c:pt>
                <c:pt idx="2">
                  <c:v>0.03257346864685076</c:v>
                </c:pt>
                <c:pt idx="3">
                  <c:v>0.02983558885076966</c:v>
                </c:pt>
                <c:pt idx="4">
                  <c:v>0.029695495963745003</c:v>
                </c:pt>
                <c:pt idx="5">
                  <c:v>0.029560082065183946</c:v>
                </c:pt>
                <c:pt idx="6">
                  <c:v>0.02942915585464119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'Town-GeneralFundForecast'!$A$74:$B$74</c:f>
              <c:strCache>
                <c:ptCount val="1"/>
                <c:pt idx="0">
                  <c:v>New Growth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'Town-GeneralFundForecast'!$C$71:$I$71</c:f>
              <c:strCache>
                <c:ptCount val="7"/>
                <c:pt idx="0">
                  <c:v>FY04-ACT</c:v>
                </c:pt>
                <c:pt idx="1">
                  <c:v>FY06-ACT</c:v>
                </c:pt>
                <c:pt idx="2">
                  <c:v>FY07-EST</c:v>
                </c:pt>
                <c:pt idx="3">
                  <c:v>FY08-EST</c:v>
                </c:pt>
                <c:pt idx="4">
                  <c:v>FY09-EST</c:v>
                </c:pt>
                <c:pt idx="5">
                  <c:v>FY10-EST</c:v>
                </c:pt>
                <c:pt idx="6">
                  <c:v>FY11-EST</c:v>
                </c:pt>
              </c:strCache>
            </c:strRef>
          </c:cat>
          <c:val>
            <c:numRef>
              <c:f>'Town-GeneralFundForecast'!$C$74:$I$74</c:f>
              <c:numCache>
                <c:ptCount val="7"/>
                <c:pt idx="0">
                  <c:v>0.007531311286590364</c:v>
                </c:pt>
                <c:pt idx="1">
                  <c:v>0.068795</c:v>
                </c:pt>
                <c:pt idx="2">
                  <c:v>-0.340711504144727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'Town-GeneralFundForecast'!$A$75:$B$75</c:f>
              <c:strCache>
                <c:ptCount val="1"/>
                <c:pt idx="0">
                  <c:v>Debt Exclusion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'Town-GeneralFundForecast'!$C$71:$I$71</c:f>
              <c:strCache>
                <c:ptCount val="7"/>
                <c:pt idx="0">
                  <c:v>FY04-ACT</c:v>
                </c:pt>
                <c:pt idx="1">
                  <c:v>FY06-ACT</c:v>
                </c:pt>
                <c:pt idx="2">
                  <c:v>FY07-EST</c:v>
                </c:pt>
                <c:pt idx="3">
                  <c:v>FY08-EST</c:v>
                </c:pt>
                <c:pt idx="4">
                  <c:v>FY09-EST</c:v>
                </c:pt>
                <c:pt idx="5">
                  <c:v>FY10-EST</c:v>
                </c:pt>
                <c:pt idx="6">
                  <c:v>FY11-EST</c:v>
                </c:pt>
              </c:strCache>
            </c:strRef>
          </c:cat>
          <c:val>
            <c:numRef>
              <c:f>'Town-GeneralFundForecast'!$C$75:$I$75</c:f>
              <c:numCache>
                <c:ptCount val="7"/>
                <c:pt idx="0">
                  <c:v>0.05143204301120951</c:v>
                </c:pt>
                <c:pt idx="1">
                  <c:v>-0.035816934821618664</c:v>
                </c:pt>
                <c:pt idx="2">
                  <c:v>0.008832830537241038</c:v>
                </c:pt>
                <c:pt idx="3">
                  <c:v>0.008259356048065917</c:v>
                </c:pt>
                <c:pt idx="4">
                  <c:v>0.011081517056643139</c:v>
                </c:pt>
                <c:pt idx="5">
                  <c:v>0.010308794862061245</c:v>
                </c:pt>
                <c:pt idx="6">
                  <c:v>0.011500736148711674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'Town-GeneralFundForecast'!$A$76:$B$76</c:f>
              <c:strCache>
                <c:ptCount val="1"/>
                <c:pt idx="0">
                  <c:v>     Total Tax Revenue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'Town-GeneralFundForecast'!$C$71:$I$71</c:f>
              <c:strCache>
                <c:ptCount val="7"/>
                <c:pt idx="0">
                  <c:v>FY04-ACT</c:v>
                </c:pt>
                <c:pt idx="1">
                  <c:v>FY06-ACT</c:v>
                </c:pt>
                <c:pt idx="2">
                  <c:v>FY07-EST</c:v>
                </c:pt>
                <c:pt idx="3">
                  <c:v>FY08-EST</c:v>
                </c:pt>
                <c:pt idx="4">
                  <c:v>FY09-EST</c:v>
                </c:pt>
                <c:pt idx="5">
                  <c:v>FY10-EST</c:v>
                </c:pt>
                <c:pt idx="6">
                  <c:v>FY11-EST</c:v>
                </c:pt>
              </c:strCache>
            </c:strRef>
          </c:cat>
          <c:val>
            <c:numRef>
              <c:f>'Town-GeneralFundForecast'!$C$76:$I$76</c:f>
              <c:numCache>
                <c:ptCount val="7"/>
                <c:pt idx="0">
                  <c:v>0.06213340942807691</c:v>
                </c:pt>
                <c:pt idx="1">
                  <c:v>0.0738422501073223</c:v>
                </c:pt>
                <c:pt idx="2">
                  <c:v>0.02911703954517433</c:v>
                </c:pt>
                <c:pt idx="3">
                  <c:v>0.028976574813850214</c:v>
                </c:pt>
                <c:pt idx="4">
                  <c:v>0.028952829032871948</c:v>
                </c:pt>
                <c:pt idx="5">
                  <c:v>0.028811725121151894</c:v>
                </c:pt>
                <c:pt idx="6">
                  <c:v>0.028738022405306804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'Town-GeneralFundForecast'!$A$77:$B$77</c:f>
              <c:strCache>
                <c:ptCount val="1"/>
                <c:pt idx="0">
                  <c:v>Local Receipts-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'Town-GeneralFundForecast'!$C$71:$I$71</c:f>
              <c:strCache>
                <c:ptCount val="7"/>
                <c:pt idx="0">
                  <c:v>FY04-ACT</c:v>
                </c:pt>
                <c:pt idx="1">
                  <c:v>FY06-ACT</c:v>
                </c:pt>
                <c:pt idx="2">
                  <c:v>FY07-EST</c:v>
                </c:pt>
                <c:pt idx="3">
                  <c:v>FY08-EST</c:v>
                </c:pt>
                <c:pt idx="4">
                  <c:v>FY09-EST</c:v>
                </c:pt>
                <c:pt idx="5">
                  <c:v>FY10-EST</c:v>
                </c:pt>
                <c:pt idx="6">
                  <c:v>FY11-EST</c:v>
                </c:pt>
              </c:strCache>
            </c:strRef>
          </c:cat>
          <c:val>
            <c:numRef>
              <c:f>'Town-GeneralFundForecast'!$C$77:$I$77</c:f>
              <c:numCache>
                <c:ptCount val="7"/>
                <c:pt idx="1">
                  <c:v>0.17516929463968064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'Town-GeneralFundForecast'!$A$78:$B$78</c:f>
              <c:strCache>
                <c:ptCount val="1"/>
                <c:pt idx="0">
                  <c:v>State 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'Town-GeneralFundForecast'!$C$71:$I$71</c:f>
              <c:strCache>
                <c:ptCount val="7"/>
                <c:pt idx="0">
                  <c:v>FY04-ACT</c:v>
                </c:pt>
                <c:pt idx="1">
                  <c:v>FY06-ACT</c:v>
                </c:pt>
                <c:pt idx="2">
                  <c:v>FY07-EST</c:v>
                </c:pt>
                <c:pt idx="3">
                  <c:v>FY08-EST</c:v>
                </c:pt>
                <c:pt idx="4">
                  <c:v>FY09-EST</c:v>
                </c:pt>
                <c:pt idx="5">
                  <c:v>FY10-EST</c:v>
                </c:pt>
                <c:pt idx="6">
                  <c:v>FY11-EST</c:v>
                </c:pt>
              </c:strCache>
            </c:strRef>
          </c:cat>
          <c:val>
            <c:numRef>
              <c:f>'Town-GeneralFundForecast'!$C$78:$I$78</c:f>
              <c:numCache>
                <c:ptCount val="7"/>
                <c:pt idx="0">
                  <c:v>0.007086933325841428</c:v>
                </c:pt>
                <c:pt idx="1">
                  <c:v>0.04392778953235379</c:v>
                </c:pt>
                <c:pt idx="2">
                  <c:v>0.05000000000000005</c:v>
                </c:pt>
                <c:pt idx="3">
                  <c:v>0.05000000000000013</c:v>
                </c:pt>
                <c:pt idx="4">
                  <c:v>0.05000000000000014</c:v>
                </c:pt>
                <c:pt idx="5">
                  <c:v>0.050000000000000114</c:v>
                </c:pt>
                <c:pt idx="6">
                  <c:v>0.05000000000000002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'Town-GeneralFundForecast'!$A$79:$B$79</c:f>
              <c:strCache>
                <c:ptCount val="1"/>
                <c:pt idx="0">
                  <c:v>Free Cash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'Town-GeneralFundForecast'!$C$71:$I$71</c:f>
              <c:strCache>
                <c:ptCount val="7"/>
                <c:pt idx="0">
                  <c:v>FY04-ACT</c:v>
                </c:pt>
                <c:pt idx="1">
                  <c:v>FY06-ACT</c:v>
                </c:pt>
                <c:pt idx="2">
                  <c:v>FY07-EST</c:v>
                </c:pt>
                <c:pt idx="3">
                  <c:v>FY08-EST</c:v>
                </c:pt>
                <c:pt idx="4">
                  <c:v>FY09-EST</c:v>
                </c:pt>
                <c:pt idx="5">
                  <c:v>FY10-EST</c:v>
                </c:pt>
                <c:pt idx="6">
                  <c:v>FY11-EST</c:v>
                </c:pt>
              </c:strCache>
            </c:strRef>
          </c:cat>
          <c:val>
            <c:numRef>
              <c:f>'Town-GeneralFundForecast'!$C$79:$I$79</c:f>
              <c:numCache>
                <c:ptCount val="7"/>
                <c:pt idx="0">
                  <c:v>0.03849624060150376</c:v>
                </c:pt>
                <c:pt idx="1">
                  <c:v>-0.5</c:v>
                </c:pt>
                <c:pt idx="3">
                  <c:v>0.09090909090909091</c:v>
                </c:pt>
                <c:pt idx="4">
                  <c:v>0.08333333333333333</c:v>
                </c:pt>
                <c:pt idx="5">
                  <c:v>0.07692307692307693</c:v>
                </c:pt>
                <c:pt idx="6">
                  <c:v>0.07142857142857142</c:v>
                </c:pt>
              </c:numCache>
            </c:numRef>
          </c:val>
          <c:smooth val="0"/>
        </c:ser>
        <c:marker val="1"/>
        <c:axId val="7455559"/>
        <c:axId val="59600308"/>
      </c:lineChart>
      <c:catAx>
        <c:axId val="74555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600308"/>
        <c:crosses val="autoZero"/>
        <c:auto val="1"/>
        <c:lblOffset val="0"/>
        <c:noMultiLvlLbl val="0"/>
      </c:catAx>
      <c:valAx>
        <c:axId val="596003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Change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74555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latin typeface="Arial"/>
                <a:ea typeface="Arial"/>
                <a:cs typeface="Arial"/>
              </a:rPr>
              <a:t>Swampscott Surplus (Deficit) thru FY11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'Town-GeneralFundForecast'!$A$24</c:f>
              <c:strCache>
                <c:ptCount val="1"/>
                <c:pt idx="0">
                  <c:v>SURPLUS (DEFICIT)-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'Town-GeneralFundForecast'!$D$23:$I$23</c:f>
              <c:numCach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'Town-GeneralFundForecast'!$D$24:$I$24</c:f>
              <c:numCache>
                <c:ptCount val="6"/>
                <c:pt idx="0">
                  <c:v>24920</c:v>
                </c:pt>
                <c:pt idx="1">
                  <c:v>-501368.5099999979</c:v>
                </c:pt>
                <c:pt idx="2">
                  <c:v>-814463.7268687487</c:v>
                </c:pt>
                <c:pt idx="3">
                  <c:v>-1472962.3185964674</c:v>
                </c:pt>
                <c:pt idx="4">
                  <c:v>-2244090.117757112</c:v>
                </c:pt>
                <c:pt idx="5">
                  <c:v>-3144879.943471983</c:v>
                </c:pt>
              </c:numCache>
            </c:numRef>
          </c:val>
          <c:smooth val="0"/>
        </c:ser>
        <c:marker val="1"/>
        <c:axId val="4699717"/>
        <c:axId val="47758410"/>
      </c:lineChart>
      <c:catAx>
        <c:axId val="4699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FY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758410"/>
        <c:crosses val="autoZero"/>
        <c:auto val="1"/>
        <c:lblOffset val="100"/>
        <c:noMultiLvlLbl val="0"/>
      </c:catAx>
      <c:valAx>
        <c:axId val="477584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997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28575</xdr:rowOff>
    </xdr:from>
    <xdr:to>
      <xdr:col>9</xdr:col>
      <xdr:colOff>257175</xdr:colOff>
      <xdr:row>64</xdr:row>
      <xdr:rowOff>57150</xdr:rowOff>
    </xdr:to>
    <xdr:graphicFrame>
      <xdr:nvGraphicFramePr>
        <xdr:cNvPr id="1" name="Chart 2"/>
        <xdr:cNvGraphicFramePr/>
      </xdr:nvGraphicFramePr>
      <xdr:xfrm>
        <a:off x="19050" y="6457950"/>
        <a:ext cx="47148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342900</xdr:colOff>
      <xdr:row>43</xdr:row>
      <xdr:rowOff>28575</xdr:rowOff>
    </xdr:from>
    <xdr:to>
      <xdr:col>18</xdr:col>
      <xdr:colOff>390525</xdr:colOff>
      <xdr:row>59</xdr:row>
      <xdr:rowOff>133350</xdr:rowOff>
    </xdr:to>
    <xdr:graphicFrame>
      <xdr:nvGraphicFramePr>
        <xdr:cNvPr id="2" name="Chart 3"/>
        <xdr:cNvGraphicFramePr/>
      </xdr:nvGraphicFramePr>
      <xdr:xfrm>
        <a:off x="4819650" y="6457950"/>
        <a:ext cx="381952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</xdr:colOff>
      <xdr:row>83</xdr:row>
      <xdr:rowOff>0</xdr:rowOff>
    </xdr:from>
    <xdr:to>
      <xdr:col>13</xdr:col>
      <xdr:colOff>9525</xdr:colOff>
      <xdr:row>106</xdr:row>
      <xdr:rowOff>9525</xdr:rowOff>
    </xdr:to>
    <xdr:graphicFrame>
      <xdr:nvGraphicFramePr>
        <xdr:cNvPr id="3" name="Chart 4"/>
        <xdr:cNvGraphicFramePr/>
      </xdr:nvGraphicFramePr>
      <xdr:xfrm>
        <a:off x="381000" y="12525375"/>
        <a:ext cx="5781675" cy="3733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27</xdr:row>
      <xdr:rowOff>0</xdr:rowOff>
    </xdr:from>
    <xdr:to>
      <xdr:col>6</xdr:col>
      <xdr:colOff>647700</xdr:colOff>
      <xdr:row>46</xdr:row>
      <xdr:rowOff>114300</xdr:rowOff>
    </xdr:to>
    <xdr:graphicFrame>
      <xdr:nvGraphicFramePr>
        <xdr:cNvPr id="1" name="Chart 3"/>
        <xdr:cNvGraphicFramePr/>
      </xdr:nvGraphicFramePr>
      <xdr:xfrm>
        <a:off x="66675" y="4381500"/>
        <a:ext cx="642937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47</xdr:row>
      <xdr:rowOff>66675</xdr:rowOff>
    </xdr:from>
    <xdr:to>
      <xdr:col>6</xdr:col>
      <xdr:colOff>685800</xdr:colOff>
      <xdr:row>67</xdr:row>
      <xdr:rowOff>152400</xdr:rowOff>
    </xdr:to>
    <xdr:graphicFrame>
      <xdr:nvGraphicFramePr>
        <xdr:cNvPr id="2" name="Chart 4"/>
        <xdr:cNvGraphicFramePr/>
      </xdr:nvGraphicFramePr>
      <xdr:xfrm>
        <a:off x="104775" y="7686675"/>
        <a:ext cx="6429375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97</xdr:row>
      <xdr:rowOff>9525</xdr:rowOff>
    </xdr:from>
    <xdr:to>
      <xdr:col>4</xdr:col>
      <xdr:colOff>381000</xdr:colOff>
      <xdr:row>118</xdr:row>
      <xdr:rowOff>76200</xdr:rowOff>
    </xdr:to>
    <xdr:graphicFrame>
      <xdr:nvGraphicFramePr>
        <xdr:cNvPr id="3" name="Chart 6"/>
        <xdr:cNvGraphicFramePr/>
      </xdr:nvGraphicFramePr>
      <xdr:xfrm>
        <a:off x="0" y="15735300"/>
        <a:ext cx="4400550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118</xdr:row>
      <xdr:rowOff>152400</xdr:rowOff>
    </xdr:from>
    <xdr:to>
      <xdr:col>5</xdr:col>
      <xdr:colOff>542925</xdr:colOff>
      <xdr:row>137</xdr:row>
      <xdr:rowOff>123825</xdr:rowOff>
    </xdr:to>
    <xdr:graphicFrame>
      <xdr:nvGraphicFramePr>
        <xdr:cNvPr id="4" name="Chart 9"/>
        <xdr:cNvGraphicFramePr/>
      </xdr:nvGraphicFramePr>
      <xdr:xfrm>
        <a:off x="0" y="19278600"/>
        <a:ext cx="5476875" cy="3048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409575</xdr:colOff>
      <xdr:row>97</xdr:row>
      <xdr:rowOff>9525</xdr:rowOff>
    </xdr:from>
    <xdr:to>
      <xdr:col>8</xdr:col>
      <xdr:colOff>904875</xdr:colOff>
      <xdr:row>118</xdr:row>
      <xdr:rowOff>85725</xdr:rowOff>
    </xdr:to>
    <xdr:graphicFrame>
      <xdr:nvGraphicFramePr>
        <xdr:cNvPr id="5" name="Chart 10"/>
        <xdr:cNvGraphicFramePr/>
      </xdr:nvGraphicFramePr>
      <xdr:xfrm>
        <a:off x="4429125" y="15735300"/>
        <a:ext cx="4152900" cy="3476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600075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8524875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2"/>
  <sheetViews>
    <sheetView tabSelected="1" workbookViewId="0" topLeftCell="A46">
      <selection activeCell="A1" sqref="A1"/>
    </sheetView>
  </sheetViews>
  <sheetFormatPr defaultColWidth="9.140625" defaultRowHeight="12.75"/>
  <cols>
    <col min="1" max="1" width="2.7109375" style="1" customWidth="1"/>
    <col min="2" max="2" width="2.7109375" style="2" customWidth="1"/>
    <col min="3" max="3" width="24.00390625" style="3" customWidth="1"/>
    <col min="4" max="25" width="6.28125" style="3" customWidth="1"/>
    <col min="26" max="26" width="6.00390625" style="9" bestFit="1" customWidth="1"/>
    <col min="27" max="27" width="6.28125" style="3" customWidth="1"/>
    <col min="28" max="28" width="6.28125" style="10" customWidth="1"/>
    <col min="29" max="29" width="6.28125" style="3" customWidth="1"/>
    <col min="30" max="30" width="6.28125" style="10" customWidth="1"/>
    <col min="31" max="31" width="6.28125" style="3" customWidth="1"/>
    <col min="32" max="32" width="6.28125" style="10" customWidth="1"/>
    <col min="33" max="33" width="6.28125" style="3" customWidth="1"/>
    <col min="34" max="41" width="2.7109375" style="3" customWidth="1"/>
    <col min="42" max="16384" width="9.140625" style="3" customWidth="1"/>
  </cols>
  <sheetData>
    <row r="1" spans="1:41" s="2" customFormat="1" ht="23.25">
      <c r="A1" s="1"/>
      <c r="D1" s="11">
        <v>1995</v>
      </c>
      <c r="E1" s="11">
        <v>1995</v>
      </c>
      <c r="F1" s="11">
        <v>1996</v>
      </c>
      <c r="G1" s="11">
        <v>1996</v>
      </c>
      <c r="H1" s="11">
        <v>1997</v>
      </c>
      <c r="I1" s="11">
        <v>1997</v>
      </c>
      <c r="J1" s="11">
        <v>1998</v>
      </c>
      <c r="K1" s="11">
        <v>1998</v>
      </c>
      <c r="L1" s="11">
        <v>1999</v>
      </c>
      <c r="M1" s="11">
        <v>1999</v>
      </c>
      <c r="N1" s="11">
        <v>2000</v>
      </c>
      <c r="O1" s="11">
        <v>2000</v>
      </c>
      <c r="P1" s="11">
        <v>2001</v>
      </c>
      <c r="Q1" s="11">
        <v>2001</v>
      </c>
      <c r="R1" s="11">
        <v>2002</v>
      </c>
      <c r="S1" s="11">
        <v>2002</v>
      </c>
      <c r="T1" s="11">
        <v>2003</v>
      </c>
      <c r="U1" s="11">
        <v>2003</v>
      </c>
      <c r="V1" s="11">
        <v>2004</v>
      </c>
      <c r="W1" s="11">
        <v>2004</v>
      </c>
      <c r="X1" s="11">
        <v>2005</v>
      </c>
      <c r="Y1" s="11">
        <v>2006</v>
      </c>
      <c r="Z1" s="12"/>
      <c r="AA1" s="11">
        <v>2007</v>
      </c>
      <c r="AB1" s="13"/>
      <c r="AC1" s="11">
        <v>2008</v>
      </c>
      <c r="AD1" s="13"/>
      <c r="AE1" s="14" t="s">
        <v>1</v>
      </c>
      <c r="AF1" s="13"/>
      <c r="AG1" s="11">
        <v>2009</v>
      </c>
      <c r="AH1" s="11">
        <v>2010</v>
      </c>
      <c r="AI1" s="11">
        <v>2011</v>
      </c>
      <c r="AJ1" s="11">
        <v>2012</v>
      </c>
      <c r="AK1" s="11">
        <v>2013</v>
      </c>
      <c r="AL1" s="11">
        <v>2014</v>
      </c>
      <c r="AM1" s="11">
        <v>2015</v>
      </c>
      <c r="AN1" s="11">
        <v>2016</v>
      </c>
      <c r="AO1" s="11">
        <v>2017</v>
      </c>
    </row>
    <row r="2" spans="1:27" ht="11.25">
      <c r="A2" s="2"/>
      <c r="C2" s="5" t="s">
        <v>46</v>
      </c>
      <c r="D2" s="3">
        <v>295</v>
      </c>
      <c r="F2" s="3">
        <v>340</v>
      </c>
      <c r="G2" s="7">
        <f aca="true" t="shared" si="0" ref="G2:G11">(F2-D2)/D2</f>
        <v>0.15254237288135594</v>
      </c>
      <c r="H2" s="3">
        <v>393</v>
      </c>
      <c r="I2" s="7">
        <f aca="true" t="shared" si="1" ref="I2:I10">(H2-F2)/F2</f>
        <v>0.15588235294117647</v>
      </c>
      <c r="J2" s="3">
        <v>575</v>
      </c>
      <c r="K2" s="7">
        <f aca="true" t="shared" si="2" ref="K2:K10">(J2-H2)/H2</f>
        <v>0.4631043256997455</v>
      </c>
      <c r="L2" s="23">
        <f aca="true" t="shared" si="3" ref="L2:L11">J2*(1+M2)</f>
        <v>608.3213601532568</v>
      </c>
      <c r="M2" s="3">
        <v>0.05795019157088123</v>
      </c>
      <c r="N2" s="23">
        <f aca="true" t="shared" si="4" ref="N2:N11">L2*(1+O2)</f>
        <v>643.5736995107972</v>
      </c>
      <c r="O2" s="3">
        <v>0.05795019157088123</v>
      </c>
      <c r="P2" s="3">
        <v>696</v>
      </c>
      <c r="Q2" s="7">
        <f aca="true" t="shared" si="5" ref="Q2:Q11">((P2-J2)/3)/P2</f>
        <v>0.05795019157088123</v>
      </c>
      <c r="R2" s="3">
        <v>1059</v>
      </c>
      <c r="S2" s="7">
        <f aca="true" t="shared" si="6" ref="S2:S11">(R2-P2)/P2</f>
        <v>0.521551724137931</v>
      </c>
      <c r="T2" s="3">
        <v>1029</v>
      </c>
      <c r="U2" s="7">
        <f aca="true" t="shared" si="7" ref="U2:U11">(T2-R2)/R2</f>
        <v>-0.028328611898016998</v>
      </c>
      <c r="V2" s="3">
        <v>1301</v>
      </c>
      <c r="W2" s="7">
        <f aca="true" t="shared" si="8" ref="W2:W11">(V2-T2)/T2</f>
        <v>0.26433430515063167</v>
      </c>
      <c r="AA2" s="4"/>
    </row>
    <row r="3" spans="1:30" ht="11.25">
      <c r="A3" s="3"/>
      <c r="C3" s="3" t="s">
        <v>0</v>
      </c>
      <c r="D3" s="3">
        <v>377</v>
      </c>
      <c r="F3" s="3">
        <v>377</v>
      </c>
      <c r="G3" s="7">
        <f t="shared" si="0"/>
        <v>0</v>
      </c>
      <c r="H3" s="3">
        <v>377</v>
      </c>
      <c r="I3" s="7">
        <f t="shared" si="1"/>
        <v>0</v>
      </c>
      <c r="J3" s="3">
        <v>397</v>
      </c>
      <c r="K3" s="7">
        <f t="shared" si="2"/>
        <v>0.05305039787798409</v>
      </c>
      <c r="L3" s="23">
        <f t="shared" si="3"/>
        <v>410.2033257747544</v>
      </c>
      <c r="M3" s="3">
        <v>0.03325774754346183</v>
      </c>
      <c r="N3" s="23">
        <f t="shared" si="4"/>
        <v>423.8457644248596</v>
      </c>
      <c r="O3" s="3">
        <v>0.03325774754346183</v>
      </c>
      <c r="P3" s="3">
        <v>441</v>
      </c>
      <c r="Q3" s="7">
        <f t="shared" si="5"/>
        <v>0.03325774754346183</v>
      </c>
      <c r="R3" s="3">
        <v>501</v>
      </c>
      <c r="S3" s="7">
        <f t="shared" si="6"/>
        <v>0.1360544217687075</v>
      </c>
      <c r="T3" s="3">
        <v>563</v>
      </c>
      <c r="U3" s="7">
        <f t="shared" si="7"/>
        <v>0.12375249500998003</v>
      </c>
      <c r="V3" s="3">
        <v>573</v>
      </c>
      <c r="W3" s="7">
        <f t="shared" si="8"/>
        <v>0.017761989342806393</v>
      </c>
      <c r="Z3" s="7"/>
      <c r="AA3" s="4"/>
      <c r="AB3" s="8"/>
      <c r="AD3" s="8"/>
    </row>
    <row r="4" spans="1:30" ht="11.25">
      <c r="A4" s="3"/>
      <c r="C4" s="3" t="s">
        <v>31</v>
      </c>
      <c r="D4" s="3">
        <v>1789</v>
      </c>
      <c r="F4" s="3">
        <v>1976</v>
      </c>
      <c r="G4" s="7">
        <f t="shared" si="0"/>
        <v>0.10452766908887647</v>
      </c>
      <c r="H4" s="3">
        <v>2249</v>
      </c>
      <c r="I4" s="7">
        <f t="shared" si="1"/>
        <v>0.13815789473684212</v>
      </c>
      <c r="J4" s="3">
        <v>2765</v>
      </c>
      <c r="K4" s="7">
        <f t="shared" si="2"/>
        <v>0.22943530457981326</v>
      </c>
      <c r="L4" s="23">
        <f t="shared" si="3"/>
        <v>2967.183794466403</v>
      </c>
      <c r="M4" s="3">
        <v>0.07312252964426877</v>
      </c>
      <c r="N4" s="23">
        <f t="shared" si="4"/>
        <v>3184.1517794372667</v>
      </c>
      <c r="O4" s="3">
        <v>0.07312252964426877</v>
      </c>
      <c r="P4" s="3">
        <v>3542</v>
      </c>
      <c r="Q4" s="7">
        <f t="shared" si="5"/>
        <v>0.07312252964426877</v>
      </c>
      <c r="R4" s="3">
        <v>4273</v>
      </c>
      <c r="S4" s="7">
        <f t="shared" si="6"/>
        <v>0.20638057594579334</v>
      </c>
      <c r="T4" s="3">
        <v>4901</v>
      </c>
      <c r="U4" s="7">
        <f t="shared" si="7"/>
        <v>0.1469693423824011</v>
      </c>
      <c r="V4" s="3">
        <v>5476</v>
      </c>
      <c r="W4" s="7">
        <f t="shared" si="8"/>
        <v>0.1173229953070802</v>
      </c>
      <c r="Z4" s="7"/>
      <c r="AA4" s="4"/>
      <c r="AB4" s="8"/>
      <c r="AD4" s="8"/>
    </row>
    <row r="5" spans="1:30" ht="11.25">
      <c r="A5" s="3"/>
      <c r="C5" s="3" t="s">
        <v>32</v>
      </c>
      <c r="D5" s="3">
        <v>652</v>
      </c>
      <c r="F5" s="3">
        <v>652</v>
      </c>
      <c r="G5" s="7">
        <f t="shared" si="0"/>
        <v>0</v>
      </c>
      <c r="H5" s="3">
        <v>714</v>
      </c>
      <c r="I5" s="7">
        <f t="shared" si="1"/>
        <v>0.0950920245398773</v>
      </c>
      <c r="J5" s="3">
        <v>723</v>
      </c>
      <c r="K5" s="7">
        <f t="shared" si="2"/>
        <v>0.012605042016806723</v>
      </c>
      <c r="L5" s="23">
        <f t="shared" si="3"/>
        <v>759.7291910902696</v>
      </c>
      <c r="M5" s="3">
        <v>0.050801094177413054</v>
      </c>
      <c r="N5" s="23">
        <f t="shared" si="4"/>
        <v>798.3242652761763</v>
      </c>
      <c r="O5" s="3">
        <v>0.050801094177413054</v>
      </c>
      <c r="P5" s="3">
        <v>853</v>
      </c>
      <c r="Q5" s="7">
        <f t="shared" si="5"/>
        <v>0.050801094177413054</v>
      </c>
      <c r="R5" s="3">
        <v>899</v>
      </c>
      <c r="S5" s="7">
        <f t="shared" si="6"/>
        <v>0.053927315357561546</v>
      </c>
      <c r="T5" s="3">
        <v>970</v>
      </c>
      <c r="U5" s="7">
        <f t="shared" si="7"/>
        <v>0.07897664071190211</v>
      </c>
      <c r="V5" s="3">
        <v>1000</v>
      </c>
      <c r="W5" s="7">
        <f t="shared" si="8"/>
        <v>0.030927835051546393</v>
      </c>
      <c r="Z5" s="7"/>
      <c r="AA5" s="4"/>
      <c r="AB5" s="8"/>
      <c r="AD5" s="8"/>
    </row>
    <row r="6" spans="1:30" ht="11.25">
      <c r="A6" s="3"/>
      <c r="C6" s="3" t="s">
        <v>33</v>
      </c>
      <c r="D6" s="3">
        <v>2244</v>
      </c>
      <c r="F6" s="3">
        <v>2422</v>
      </c>
      <c r="G6" s="7">
        <f t="shared" si="0"/>
        <v>0.07932263814616755</v>
      </c>
      <c r="H6" s="3">
        <v>2577</v>
      </c>
      <c r="I6" s="7">
        <f t="shared" si="1"/>
        <v>0.06399669694467382</v>
      </c>
      <c r="J6" s="3">
        <v>2720</v>
      </c>
      <c r="K6" s="7">
        <f t="shared" si="2"/>
        <v>0.055490880869227786</v>
      </c>
      <c r="L6" s="23">
        <f t="shared" si="3"/>
        <v>2850.909090909091</v>
      </c>
      <c r="M6" s="3">
        <v>0.0481283422459893</v>
      </c>
      <c r="N6" s="23">
        <f t="shared" si="4"/>
        <v>2988.118619348566</v>
      </c>
      <c r="O6" s="3">
        <v>0.0481283422459893</v>
      </c>
      <c r="P6" s="3">
        <v>3179</v>
      </c>
      <c r="Q6" s="7">
        <f t="shared" si="5"/>
        <v>0.0481283422459893</v>
      </c>
      <c r="R6" s="3">
        <v>3391</v>
      </c>
      <c r="S6" s="7">
        <f t="shared" si="6"/>
        <v>0.06668763762189368</v>
      </c>
      <c r="T6" s="3">
        <v>3472</v>
      </c>
      <c r="U6" s="7">
        <f t="shared" si="7"/>
        <v>0.0238867590681215</v>
      </c>
      <c r="V6" s="3">
        <v>3388</v>
      </c>
      <c r="W6" s="7">
        <f t="shared" si="8"/>
        <v>-0.024193548387096774</v>
      </c>
      <c r="Z6" s="7"/>
      <c r="AA6" s="4"/>
      <c r="AB6" s="8"/>
      <c r="AD6" s="8"/>
    </row>
    <row r="7" spans="1:30" ht="11.25">
      <c r="A7" s="3"/>
      <c r="C7" s="3" t="s">
        <v>35</v>
      </c>
      <c r="D7" s="3">
        <v>1554</v>
      </c>
      <c r="F7" s="3">
        <v>1715</v>
      </c>
      <c r="G7" s="7">
        <f t="shared" si="0"/>
        <v>0.1036036036036036</v>
      </c>
      <c r="H7" s="3">
        <v>1890</v>
      </c>
      <c r="I7" s="7">
        <f t="shared" si="1"/>
        <v>0.10204081632653061</v>
      </c>
      <c r="J7" s="3">
        <v>1992</v>
      </c>
      <c r="K7" s="7">
        <f t="shared" si="2"/>
        <v>0.05396825396825397</v>
      </c>
      <c r="L7" s="23">
        <f t="shared" si="3"/>
        <v>2088.5662805662805</v>
      </c>
      <c r="M7" s="3">
        <v>0.04847704847704848</v>
      </c>
      <c r="N7" s="23">
        <f t="shared" si="4"/>
        <v>2189.813809396821</v>
      </c>
      <c r="O7" s="3">
        <v>0.04847704847704848</v>
      </c>
      <c r="P7" s="3">
        <v>2331</v>
      </c>
      <c r="Q7" s="7">
        <f t="shared" si="5"/>
        <v>0.04847704847704848</v>
      </c>
      <c r="R7" s="3">
        <v>2456</v>
      </c>
      <c r="S7" s="7">
        <f t="shared" si="6"/>
        <v>0.053625053625053626</v>
      </c>
      <c r="T7" s="3">
        <v>2556</v>
      </c>
      <c r="U7" s="7">
        <f t="shared" si="7"/>
        <v>0.04071661237785016</v>
      </c>
      <c r="V7" s="3">
        <v>2630</v>
      </c>
      <c r="W7" s="7">
        <f t="shared" si="8"/>
        <v>0.028951486697965573</v>
      </c>
      <c r="Z7" s="7"/>
      <c r="AA7" s="4"/>
      <c r="AB7" s="8"/>
      <c r="AD7" s="8"/>
    </row>
    <row r="8" spans="1:30" ht="11.25">
      <c r="A8" s="3"/>
      <c r="C8" s="3" t="s">
        <v>34</v>
      </c>
      <c r="D8" s="3">
        <v>3013</v>
      </c>
      <c r="F8" s="3">
        <v>3117</v>
      </c>
      <c r="G8" s="7">
        <f t="shared" si="0"/>
        <v>0.0345170925987388</v>
      </c>
      <c r="H8" s="3">
        <v>3312</v>
      </c>
      <c r="I8" s="7">
        <f t="shared" si="1"/>
        <v>0.06256015399422522</v>
      </c>
      <c r="J8" s="3">
        <v>3395</v>
      </c>
      <c r="K8" s="7">
        <f t="shared" si="2"/>
        <v>0.025060386473429952</v>
      </c>
      <c r="L8" s="23">
        <f t="shared" si="3"/>
        <v>3555.23598820059</v>
      </c>
      <c r="M8" s="3">
        <v>0.0471976401179941</v>
      </c>
      <c r="N8" s="23">
        <f t="shared" si="4"/>
        <v>3723.0347369062224</v>
      </c>
      <c r="O8" s="3">
        <v>0.0471976401179941</v>
      </c>
      <c r="P8" s="3">
        <v>3955</v>
      </c>
      <c r="Q8" s="7">
        <f t="shared" si="5"/>
        <v>0.0471976401179941</v>
      </c>
      <c r="R8" s="3">
        <v>4080</v>
      </c>
      <c r="S8" s="7">
        <f t="shared" si="6"/>
        <v>0.0316055625790139</v>
      </c>
      <c r="T8" s="3">
        <v>4201</v>
      </c>
      <c r="U8" s="7">
        <f t="shared" si="7"/>
        <v>0.029656862745098038</v>
      </c>
      <c r="V8" s="3">
        <v>4312</v>
      </c>
      <c r="W8" s="7">
        <f t="shared" si="8"/>
        <v>0.026422280409426326</v>
      </c>
      <c r="Z8" s="7"/>
      <c r="AA8" s="4"/>
      <c r="AB8" s="8"/>
      <c r="AD8" s="8"/>
    </row>
    <row r="9" spans="1:30" ht="11.25">
      <c r="A9" s="3"/>
      <c r="C9" s="3" t="s">
        <v>36</v>
      </c>
      <c r="D9" s="3">
        <v>45</v>
      </c>
      <c r="F9" s="3">
        <v>47</v>
      </c>
      <c r="G9" s="7">
        <f t="shared" si="0"/>
        <v>0.044444444444444446</v>
      </c>
      <c r="H9" s="3">
        <v>49</v>
      </c>
      <c r="I9" s="7">
        <f t="shared" si="1"/>
        <v>0.0425531914893617</v>
      </c>
      <c r="J9" s="3">
        <v>46</v>
      </c>
      <c r="K9" s="7">
        <f t="shared" si="2"/>
        <v>-0.061224489795918366</v>
      </c>
      <c r="L9" s="23">
        <f t="shared" si="3"/>
        <v>50.13756613756614</v>
      </c>
      <c r="M9" s="3">
        <v>0.08994708994708996</v>
      </c>
      <c r="N9" s="23">
        <f t="shared" si="4"/>
        <v>54.64729430866998</v>
      </c>
      <c r="O9" s="3">
        <v>0.08994708994708996</v>
      </c>
      <c r="P9" s="3">
        <v>63</v>
      </c>
      <c r="Q9" s="7">
        <f t="shared" si="5"/>
        <v>0.08994708994708996</v>
      </c>
      <c r="R9" s="3">
        <v>77</v>
      </c>
      <c r="S9" s="7">
        <f t="shared" si="6"/>
        <v>0.2222222222222222</v>
      </c>
      <c r="T9" s="3">
        <v>78</v>
      </c>
      <c r="U9" s="7">
        <f t="shared" si="7"/>
        <v>0.012987012987012988</v>
      </c>
      <c r="V9" s="3">
        <v>78</v>
      </c>
      <c r="W9" s="7">
        <f t="shared" si="8"/>
        <v>0</v>
      </c>
      <c r="Z9" s="7"/>
      <c r="AA9" s="4"/>
      <c r="AB9" s="8"/>
      <c r="AD9" s="8"/>
    </row>
    <row r="10" spans="1:30" ht="11.25">
      <c r="A10" s="3"/>
      <c r="C10" s="3" t="s">
        <v>37</v>
      </c>
      <c r="D10" s="3">
        <v>1120</v>
      </c>
      <c r="F10" s="3">
        <v>1131</v>
      </c>
      <c r="G10" s="7">
        <f t="shared" si="0"/>
        <v>0.009821428571428571</v>
      </c>
      <c r="H10" s="3">
        <v>1153</v>
      </c>
      <c r="I10" s="7">
        <f t="shared" si="1"/>
        <v>0.019451812555260833</v>
      </c>
      <c r="J10" s="3">
        <v>1197</v>
      </c>
      <c r="K10" s="7">
        <f t="shared" si="2"/>
        <v>0.03816131830008673</v>
      </c>
      <c r="L10" s="23">
        <f t="shared" si="3"/>
        <v>1271.320870156356</v>
      </c>
      <c r="M10" s="3">
        <v>0.06208928166779968</v>
      </c>
      <c r="N10" s="23">
        <f t="shared" si="4"/>
        <v>1350.2562697536462</v>
      </c>
      <c r="O10" s="3">
        <v>0.06208928166779968</v>
      </c>
      <c r="P10" s="3">
        <v>1471</v>
      </c>
      <c r="Q10" s="7">
        <f t="shared" si="5"/>
        <v>0.06208928166779968</v>
      </c>
      <c r="R10" s="3">
        <v>1510</v>
      </c>
      <c r="S10" s="7">
        <f t="shared" si="6"/>
        <v>0.026512576478585997</v>
      </c>
      <c r="T10" s="3">
        <v>1660</v>
      </c>
      <c r="U10" s="7">
        <f t="shared" si="7"/>
        <v>0.09933774834437085</v>
      </c>
      <c r="V10" s="3">
        <v>1773</v>
      </c>
      <c r="W10" s="7">
        <f t="shared" si="8"/>
        <v>0.06807228915662651</v>
      </c>
      <c r="Z10" s="7"/>
      <c r="AA10" s="4"/>
      <c r="AB10" s="8"/>
      <c r="AD10" s="8"/>
    </row>
    <row r="11" spans="1:30" ht="11.25">
      <c r="A11" s="3"/>
      <c r="C11" s="3" t="s">
        <v>38</v>
      </c>
      <c r="D11" s="3">
        <v>50</v>
      </c>
      <c r="F11" s="3">
        <v>21</v>
      </c>
      <c r="G11" s="7">
        <f t="shared" si="0"/>
        <v>-0.58</v>
      </c>
      <c r="H11" s="3">
        <v>0</v>
      </c>
      <c r="I11" s="7"/>
      <c r="J11" s="3">
        <v>0</v>
      </c>
      <c r="K11" s="7"/>
      <c r="L11" s="23">
        <f t="shared" si="3"/>
        <v>0</v>
      </c>
      <c r="M11" s="3">
        <v>0.3333333333333333</v>
      </c>
      <c r="N11" s="23">
        <f t="shared" si="4"/>
        <v>0</v>
      </c>
      <c r="O11" s="3">
        <v>0.3333333333333333</v>
      </c>
      <c r="P11" s="3">
        <v>12</v>
      </c>
      <c r="Q11" s="7">
        <f t="shared" si="5"/>
        <v>0.3333333333333333</v>
      </c>
      <c r="R11" s="3">
        <v>15</v>
      </c>
      <c r="S11" s="7">
        <f t="shared" si="6"/>
        <v>0.25</v>
      </c>
      <c r="T11" s="3">
        <v>21</v>
      </c>
      <c r="U11" s="7">
        <f t="shared" si="7"/>
        <v>0.4</v>
      </c>
      <c r="V11" s="3">
        <v>16</v>
      </c>
      <c r="W11" s="7">
        <f t="shared" si="8"/>
        <v>-0.23809523809523808</v>
      </c>
      <c r="Z11" s="7"/>
      <c r="AA11" s="4"/>
      <c r="AB11" s="8"/>
      <c r="AD11" s="8"/>
    </row>
    <row r="12" spans="1:30" ht="11.25">
      <c r="A12" s="3"/>
      <c r="C12" s="3" t="s">
        <v>39</v>
      </c>
      <c r="D12" s="3">
        <v>0</v>
      </c>
      <c r="F12" s="3">
        <v>0</v>
      </c>
      <c r="G12" s="7"/>
      <c r="H12" s="3">
        <v>0</v>
      </c>
      <c r="I12" s="7"/>
      <c r="J12" s="3">
        <v>0</v>
      </c>
      <c r="K12" s="7"/>
      <c r="L12" s="23"/>
      <c r="N12" s="23"/>
      <c r="P12" s="3">
        <v>0</v>
      </c>
      <c r="Q12" s="7"/>
      <c r="R12" s="3">
        <v>0</v>
      </c>
      <c r="S12" s="7"/>
      <c r="T12" s="3">
        <v>0</v>
      </c>
      <c r="U12" s="7"/>
      <c r="V12" s="3">
        <v>0</v>
      </c>
      <c r="W12" s="7"/>
      <c r="Z12" s="7"/>
      <c r="AA12" s="4"/>
      <c r="AB12" s="8"/>
      <c r="AD12" s="8"/>
    </row>
    <row r="13" spans="1:30" ht="11.25">
      <c r="A13" s="3"/>
      <c r="C13" s="3" t="s">
        <v>40</v>
      </c>
      <c r="D13" s="3">
        <v>5</v>
      </c>
      <c r="F13" s="3">
        <v>5</v>
      </c>
      <c r="G13" s="7">
        <f>(F13-D13)/D13</f>
        <v>0</v>
      </c>
      <c r="H13" s="3">
        <v>5</v>
      </c>
      <c r="I13" s="7">
        <f>(H13-F13)/F13</f>
        <v>0</v>
      </c>
      <c r="J13" s="3">
        <v>5</v>
      </c>
      <c r="K13" s="7">
        <f>(J13-H13)/H13</f>
        <v>0</v>
      </c>
      <c r="L13" s="23"/>
      <c r="M13" s="3">
        <v>0</v>
      </c>
      <c r="N13" s="23"/>
      <c r="O13" s="3">
        <v>0</v>
      </c>
      <c r="P13" s="3">
        <v>5</v>
      </c>
      <c r="Q13" s="7">
        <f>((P13-J13)/3)/P13</f>
        <v>0</v>
      </c>
      <c r="R13" s="3">
        <v>6</v>
      </c>
      <c r="S13" s="7">
        <f>(R13-P13)/P13</f>
        <v>0.2</v>
      </c>
      <c r="T13" s="3">
        <v>6</v>
      </c>
      <c r="U13" s="7">
        <f>(T13-R13)/R13</f>
        <v>0</v>
      </c>
      <c r="V13" s="3">
        <v>6</v>
      </c>
      <c r="W13" s="7">
        <f>(V13-T13)/T13</f>
        <v>0</v>
      </c>
      <c r="Z13" s="7"/>
      <c r="AA13" s="4"/>
      <c r="AB13" s="8"/>
      <c r="AD13" s="8"/>
    </row>
    <row r="14" spans="1:30" ht="12" thickBot="1">
      <c r="A14" s="3"/>
      <c r="C14" s="3" t="s">
        <v>41</v>
      </c>
      <c r="D14" s="3">
        <v>40</v>
      </c>
      <c r="F14" s="3">
        <v>50</v>
      </c>
      <c r="G14" s="7">
        <f>(F14-D14)/D14</f>
        <v>0.25</v>
      </c>
      <c r="H14" s="3">
        <v>0</v>
      </c>
      <c r="I14" s="7"/>
      <c r="J14" s="3">
        <v>0</v>
      </c>
      <c r="K14" s="7"/>
      <c r="L14" s="23"/>
      <c r="N14" s="23"/>
      <c r="P14" s="3">
        <v>0</v>
      </c>
      <c r="Q14" s="7"/>
      <c r="R14" s="3">
        <v>0</v>
      </c>
      <c r="S14" s="7"/>
      <c r="T14" s="3">
        <v>0</v>
      </c>
      <c r="U14" s="7"/>
      <c r="V14" s="3">
        <v>4</v>
      </c>
      <c r="W14" s="7"/>
      <c r="Z14" s="7"/>
      <c r="AA14" s="4"/>
      <c r="AB14" s="8"/>
      <c r="AD14" s="8"/>
    </row>
    <row r="15" spans="1:30" ht="12" thickTop="1">
      <c r="A15" s="2"/>
      <c r="C15" s="5" t="s">
        <v>44</v>
      </c>
      <c r="D15" s="18">
        <f>SUM(D3:D14)</f>
        <v>10889</v>
      </c>
      <c r="F15" s="18">
        <f>SUM(F3:F14)</f>
        <v>11513</v>
      </c>
      <c r="G15" s="7">
        <f>(F15-D15)/D15</f>
        <v>0.057305537698594915</v>
      </c>
      <c r="H15" s="18">
        <f>SUM(H3:H14)</f>
        <v>12326</v>
      </c>
      <c r="I15" s="7">
        <f>(H15-F15)/F15</f>
        <v>0.07061582558846521</v>
      </c>
      <c r="J15" s="18">
        <f>SUM(J3:J14)</f>
        <v>13240</v>
      </c>
      <c r="K15" s="7">
        <f>(J15-H15)/H15</f>
        <v>0.0741521986045757</v>
      </c>
      <c r="L15" s="23">
        <f>J15*(1+M15)</f>
        <v>13967.203297165446</v>
      </c>
      <c r="M15" s="3">
        <v>0.05492472032971654</v>
      </c>
      <c r="N15" s="23">
        <f>L15*(1+O15)</f>
        <v>14734.348032050553</v>
      </c>
      <c r="O15" s="3">
        <v>0.05492472032971654</v>
      </c>
      <c r="P15" s="18">
        <f>SUM(P3:P14)</f>
        <v>15852</v>
      </c>
      <c r="Q15" s="7">
        <f>((P15-J15)/3)/P15</f>
        <v>0.05492472032971654</v>
      </c>
      <c r="R15" s="18">
        <f>SUM(R3:R14)</f>
        <v>17208</v>
      </c>
      <c r="S15" s="7">
        <f>(R15-P15)/P15</f>
        <v>0.08554125662376987</v>
      </c>
      <c r="T15" s="18">
        <f>SUM(T3:T14)</f>
        <v>18428</v>
      </c>
      <c r="U15" s="7">
        <f>(T15-R15)/R15</f>
        <v>0.0708972570897257</v>
      </c>
      <c r="V15" s="18">
        <f>SUM(V3:V14)</f>
        <v>19256</v>
      </c>
      <c r="W15" s="7">
        <f>(V15-T15)/T15</f>
        <v>0.044931625786846105</v>
      </c>
      <c r="Z15" s="7"/>
      <c r="AA15" s="4"/>
      <c r="AB15" s="8"/>
      <c r="AD15" s="8"/>
    </row>
    <row r="16" spans="1:30" ht="12" thickBot="1">
      <c r="A16" s="3"/>
      <c r="C16" s="3" t="s">
        <v>42</v>
      </c>
      <c r="D16" s="3">
        <v>-630</v>
      </c>
      <c r="F16" s="3">
        <v>-670</v>
      </c>
      <c r="G16" s="7">
        <f>(F16-D16)/D16</f>
        <v>0.06349206349206349</v>
      </c>
      <c r="H16" s="3">
        <v>-772</v>
      </c>
      <c r="I16" s="7">
        <f>(H16-F16)/F16</f>
        <v>0.15223880597014924</v>
      </c>
      <c r="J16" s="3">
        <v>-806</v>
      </c>
      <c r="K16" s="7">
        <f>(J16-H16)/H16</f>
        <v>0.04404145077720207</v>
      </c>
      <c r="L16" s="23">
        <f>J16*(1+M16)</f>
        <v>-834.5942350332593</v>
      </c>
      <c r="M16" s="3">
        <v>0.03547671840354767</v>
      </c>
      <c r="N16" s="23">
        <f>L16*(1+O16)</f>
        <v>-864.2028996907585</v>
      </c>
      <c r="O16" s="3">
        <v>0.03547671840354767</v>
      </c>
      <c r="P16" s="3">
        <v>-902</v>
      </c>
      <c r="Q16" s="7">
        <f>((P16-J16)/3)/P16</f>
        <v>0.03547671840354767</v>
      </c>
      <c r="R16" s="3">
        <v>-999</v>
      </c>
      <c r="S16" s="7">
        <f>(R16-P16)/P16</f>
        <v>0.10753880266075388</v>
      </c>
      <c r="T16" s="3">
        <v>-1079</v>
      </c>
      <c r="U16" s="7">
        <f>(T16-R16)/R16</f>
        <v>0.08008008008008008</v>
      </c>
      <c r="V16" s="3">
        <v>-1853</v>
      </c>
      <c r="W16" s="7">
        <f>(V16-T16)/T16</f>
        <v>0.7173308619091752</v>
      </c>
      <c r="Z16" s="7"/>
      <c r="AA16" s="4"/>
      <c r="AB16" s="8"/>
      <c r="AD16" s="8"/>
    </row>
    <row r="17" spans="1:30" ht="12" thickTop="1">
      <c r="A17" s="2"/>
      <c r="C17" s="5" t="s">
        <v>43</v>
      </c>
      <c r="D17" s="18">
        <f>SUM(D15:D16)</f>
        <v>10259</v>
      </c>
      <c r="F17" s="18">
        <f>SUM(F15:F16)</f>
        <v>10843</v>
      </c>
      <c r="G17" s="7">
        <f>(F17-D17)/D17</f>
        <v>0.05692562627936446</v>
      </c>
      <c r="H17" s="18">
        <f>SUM(H15:H16)</f>
        <v>11554</v>
      </c>
      <c r="I17" s="7">
        <f>(H17-F17)/F17</f>
        <v>0.06557225860001845</v>
      </c>
      <c r="J17" s="18">
        <f>SUM(J15:J16)</f>
        <v>12434</v>
      </c>
      <c r="K17" s="7">
        <f>(J17-H17)/H17</f>
        <v>0.07616409901332871</v>
      </c>
      <c r="L17" s="23">
        <f>J17*(1+M17)</f>
        <v>13131.523835005575</v>
      </c>
      <c r="M17" s="3">
        <v>0.056098104793756966</v>
      </c>
      <c r="N17" s="23">
        <f>L17*(1+O17)</f>
        <v>13868.177435203435</v>
      </c>
      <c r="O17" s="3">
        <v>0.056098104793756966</v>
      </c>
      <c r="P17" s="18">
        <f>SUM(P15:P16)</f>
        <v>14950</v>
      </c>
      <c r="Q17" s="7">
        <f>((P17-J17)/3)/P17</f>
        <v>0.056098104793756966</v>
      </c>
      <c r="R17" s="18">
        <f>SUM(R15:R16)</f>
        <v>16209</v>
      </c>
      <c r="S17" s="7">
        <f>(R17-P17)/P17</f>
        <v>0.08421404682274247</v>
      </c>
      <c r="T17" s="18">
        <f>SUM(T15:T16)</f>
        <v>17349</v>
      </c>
      <c r="U17" s="7">
        <f>(T17-R17)/R17</f>
        <v>0.07033129742735518</v>
      </c>
      <c r="V17" s="18">
        <f>SUM(V15:V16)</f>
        <v>17403</v>
      </c>
      <c r="W17" s="7">
        <f>(V17-T17)/T17</f>
        <v>0.0031125713297596403</v>
      </c>
      <c r="Z17" s="7"/>
      <c r="AA17" s="4"/>
      <c r="AB17" s="8"/>
      <c r="AD17" s="8"/>
    </row>
    <row r="18" spans="1:27" s="10" customFormat="1" ht="11.25">
      <c r="A18" s="19"/>
      <c r="B18" s="19"/>
      <c r="C18" s="19"/>
      <c r="D18" s="20"/>
      <c r="F18" s="20"/>
      <c r="G18" s="9"/>
      <c r="H18" s="20"/>
      <c r="I18" s="9"/>
      <c r="J18" s="20"/>
      <c r="K18" s="9"/>
      <c r="L18" s="24"/>
      <c r="N18" s="24"/>
      <c r="P18" s="20"/>
      <c r="Q18" s="9"/>
      <c r="R18" s="20"/>
      <c r="S18" s="9"/>
      <c r="T18" s="20"/>
      <c r="U18" s="9"/>
      <c r="V18" s="20"/>
      <c r="W18" s="9"/>
      <c r="Z18" s="9"/>
      <c r="AA18" s="21"/>
    </row>
    <row r="19" spans="1:27" ht="11.25">
      <c r="A19" s="2"/>
      <c r="C19" s="5" t="s">
        <v>46</v>
      </c>
      <c r="D19" s="3">
        <v>295</v>
      </c>
      <c r="F19" s="3">
        <v>340</v>
      </c>
      <c r="G19" s="7">
        <f>(F19-D19)/D19</f>
        <v>0.15254237288135594</v>
      </c>
      <c r="H19" s="3">
        <v>393</v>
      </c>
      <c r="I19" s="7">
        <f>(H19-F19)/F19</f>
        <v>0.15588235294117647</v>
      </c>
      <c r="J19" s="3">
        <v>575</v>
      </c>
      <c r="K19" s="7">
        <f>(J19-H19)/H19</f>
        <v>0.4631043256997455</v>
      </c>
      <c r="L19" s="23">
        <f>J19*(1+M19)</f>
        <v>608.3213601532568</v>
      </c>
      <c r="M19" s="3">
        <v>0.05795019157088123</v>
      </c>
      <c r="N19" s="23">
        <f>L19*(1+O19)</f>
        <v>643.5736995107972</v>
      </c>
      <c r="O19" s="3">
        <v>0.05795019157088123</v>
      </c>
      <c r="P19" s="3">
        <v>696</v>
      </c>
      <c r="Q19" s="7">
        <f>((P19-J19)/3)/P19</f>
        <v>0.05795019157088123</v>
      </c>
      <c r="R19" s="3">
        <v>1059</v>
      </c>
      <c r="S19" s="7">
        <f>(R19-P19)/P19</f>
        <v>0.521551724137931</v>
      </c>
      <c r="T19" s="3">
        <v>1029</v>
      </c>
      <c r="U19" s="7">
        <f>(T19-R19)/R19</f>
        <v>-0.028328611898016998</v>
      </c>
      <c r="V19" s="3">
        <v>1301</v>
      </c>
      <c r="W19" s="7">
        <f>(V19-T19)/T19</f>
        <v>0.26433430515063167</v>
      </c>
      <c r="AA19" s="4"/>
    </row>
    <row r="20" spans="2:27" s="10" customFormat="1" ht="12" thickBot="1">
      <c r="B20" s="19"/>
      <c r="G20" s="9"/>
      <c r="I20" s="9"/>
      <c r="K20" s="9"/>
      <c r="L20" s="24"/>
      <c r="N20" s="24"/>
      <c r="Q20" s="9"/>
      <c r="S20" s="9"/>
      <c r="U20" s="9"/>
      <c r="W20" s="9"/>
      <c r="Z20" s="9"/>
      <c r="AA20" s="21"/>
    </row>
    <row r="21" spans="3:33" ht="12.75" thickBot="1" thickTop="1">
      <c r="C21" s="5" t="s">
        <v>45</v>
      </c>
      <c r="D21" s="15">
        <v>10889</v>
      </c>
      <c r="E21" s="10"/>
      <c r="F21" s="17">
        <v>11470</v>
      </c>
      <c r="G21" s="7">
        <f>(F21-D21)/D21</f>
        <v>0.05335659840205712</v>
      </c>
      <c r="H21" s="15">
        <v>12327</v>
      </c>
      <c r="I21" s="7">
        <f>(H21-F21)/F21</f>
        <v>0.07471665213600698</v>
      </c>
      <c r="J21" s="15">
        <v>13241</v>
      </c>
      <c r="K21" s="7">
        <f>(J21-H21)/H21</f>
        <v>0.07414618317514399</v>
      </c>
      <c r="L21" s="23">
        <f>J21*(1+M21)</f>
        <v>13967.979792244932</v>
      </c>
      <c r="M21" s="10">
        <v>0.054903692488855245</v>
      </c>
      <c r="N21" s="23">
        <f>L21*(1+O21)</f>
        <v>14734.873459448892</v>
      </c>
      <c r="O21" s="10">
        <v>0.054903692488855245</v>
      </c>
      <c r="P21" s="15">
        <v>15852</v>
      </c>
      <c r="Q21" s="7">
        <f>((P21-J21)/3)/P21</f>
        <v>0.054903692488855245</v>
      </c>
      <c r="R21" s="15">
        <v>17207</v>
      </c>
      <c r="S21" s="7">
        <f>(R21-P21)/P21</f>
        <v>0.08547817310118597</v>
      </c>
      <c r="T21" s="15">
        <v>18427</v>
      </c>
      <c r="U21" s="7">
        <f>(T21-R21)/R21</f>
        <v>0.07090137734642878</v>
      </c>
      <c r="V21" s="17">
        <v>19257</v>
      </c>
      <c r="W21" s="7">
        <f>(V21-T21)/T21</f>
        <v>0.0450426005318283</v>
      </c>
      <c r="X21" s="10"/>
      <c r="Y21" s="10"/>
      <c r="AA21" s="10"/>
      <c r="AB21" s="9"/>
      <c r="AC21" s="10"/>
      <c r="AD21" s="9"/>
      <c r="AE21" s="16"/>
      <c r="AF21" s="9"/>
      <c r="AG21" s="10"/>
    </row>
    <row r="22" spans="3:33" ht="12" thickTop="1">
      <c r="C22" s="5" t="s">
        <v>47</v>
      </c>
      <c r="D22" s="18">
        <f>D21+D16</f>
        <v>10259</v>
      </c>
      <c r="E22" s="10"/>
      <c r="F22" s="18">
        <f>F21+F16</f>
        <v>10800</v>
      </c>
      <c r="G22" s="7">
        <f>(F22-D22)/D22</f>
        <v>0.05273418461838386</v>
      </c>
      <c r="H22" s="18">
        <f>H21+H16</f>
        <v>11555</v>
      </c>
      <c r="I22" s="7">
        <f>(H22-F22)/F22</f>
        <v>0.0699074074074074</v>
      </c>
      <c r="J22" s="18">
        <f>J21+J16</f>
        <v>12435</v>
      </c>
      <c r="K22" s="7">
        <f>(J22-H22)/H22</f>
        <v>0.07615750757247945</v>
      </c>
      <c r="L22" s="23">
        <f>J22*(1+M22)</f>
        <v>13132.302675585284</v>
      </c>
      <c r="M22" s="10">
        <v>0.0560758082497213</v>
      </c>
      <c r="N22" s="23">
        <f>L22*(1+O22)</f>
        <v>13868.707162298706</v>
      </c>
      <c r="O22" s="10">
        <v>0.0560758082497213</v>
      </c>
      <c r="P22" s="18">
        <f>P21+P16</f>
        <v>14950</v>
      </c>
      <c r="Q22" s="7">
        <f>((P22-J22)/3)/P22</f>
        <v>0.0560758082497213</v>
      </c>
      <c r="R22" s="18">
        <f>R21+R16</f>
        <v>16208</v>
      </c>
      <c r="S22" s="7">
        <f>(R22-P22)/P22</f>
        <v>0.08414715719063545</v>
      </c>
      <c r="T22" s="18">
        <f>T21+T16</f>
        <v>17348</v>
      </c>
      <c r="U22" s="7">
        <f>(T22-R22)/R22</f>
        <v>0.07033563672260612</v>
      </c>
      <c r="V22" s="18">
        <f>V21+V16</f>
        <v>17404</v>
      </c>
      <c r="W22" s="7">
        <f>(V22-T22)/T22</f>
        <v>0.0032280378141572516</v>
      </c>
      <c r="X22" s="10"/>
      <c r="Y22" s="10"/>
      <c r="AA22" s="16"/>
      <c r="AB22" s="9"/>
      <c r="AC22" s="16"/>
      <c r="AD22" s="9"/>
      <c r="AE22" s="16"/>
      <c r="AF22" s="9"/>
      <c r="AG22" s="10"/>
    </row>
    <row r="23" spans="1:27" s="10" customFormat="1" ht="11.25">
      <c r="A23" s="22"/>
      <c r="B23" s="19"/>
      <c r="Z23" s="9"/>
      <c r="AA23" s="21"/>
    </row>
    <row r="24" ht="11.25">
      <c r="AA24" s="4"/>
    </row>
    <row r="26" spans="1:32" s="2" customFormat="1" ht="11.25">
      <c r="A26" s="1"/>
      <c r="D26" s="26">
        <f>D$1</f>
        <v>1995</v>
      </c>
      <c r="E26" s="26">
        <f>F$1</f>
        <v>1996</v>
      </c>
      <c r="F26" s="26">
        <f>H$1</f>
        <v>1997</v>
      </c>
      <c r="G26" s="26">
        <f>J$1</f>
        <v>1998</v>
      </c>
      <c r="H26" s="26">
        <f>L$1</f>
        <v>1999</v>
      </c>
      <c r="I26" s="26">
        <f>N$1</f>
        <v>2000</v>
      </c>
      <c r="J26" s="26">
        <f>P$1</f>
        <v>2001</v>
      </c>
      <c r="K26" s="26">
        <f>R$1</f>
        <v>2002</v>
      </c>
      <c r="L26" s="26">
        <f>T$1</f>
        <v>2003</v>
      </c>
      <c r="M26" s="26">
        <f>V$1</f>
        <v>2004</v>
      </c>
      <c r="Z26" s="27"/>
      <c r="AB26" s="19"/>
      <c r="AD26" s="19"/>
      <c r="AF26" s="19"/>
    </row>
    <row r="27" spans="3:13" ht="11.25">
      <c r="C27" s="5" t="str">
        <f aca="true" t="shared" si="9" ref="C27:D41">C2</f>
        <v>Tuitions - SPED:</v>
      </c>
      <c r="D27" s="25">
        <f t="shared" si="9"/>
        <v>295</v>
      </c>
      <c r="E27" s="25">
        <f aca="true" t="shared" si="10" ref="E27:E41">F2</f>
        <v>340</v>
      </c>
      <c r="F27" s="25">
        <f aca="true" t="shared" si="11" ref="F27:F41">H2</f>
        <v>393</v>
      </c>
      <c r="G27" s="25">
        <f aca="true" t="shared" si="12" ref="G27:G41">J2</f>
        <v>575</v>
      </c>
      <c r="H27" s="25">
        <f aca="true" t="shared" si="13" ref="H27:H41">L2</f>
        <v>608.3213601532568</v>
      </c>
      <c r="I27" s="25">
        <f aca="true" t="shared" si="14" ref="I27:I41">N2</f>
        <v>643.5736995107972</v>
      </c>
      <c r="J27" s="25">
        <f aca="true" t="shared" si="15" ref="J27:J41">P2</f>
        <v>696</v>
      </c>
      <c r="K27" s="25">
        <f aca="true" t="shared" si="16" ref="K27:K41">R2</f>
        <v>1059</v>
      </c>
      <c r="L27" s="25">
        <f aca="true" t="shared" si="17" ref="L27:L41">T2</f>
        <v>1029</v>
      </c>
      <c r="M27" s="25">
        <f aca="true" t="shared" si="18" ref="M27:M41">V2</f>
        <v>1301</v>
      </c>
    </row>
    <row r="28" spans="3:13" ht="11.25">
      <c r="C28" s="3" t="str">
        <f t="shared" si="9"/>
        <v>Administration</v>
      </c>
      <c r="D28" s="25">
        <f t="shared" si="9"/>
        <v>377</v>
      </c>
      <c r="E28" s="25">
        <f t="shared" si="10"/>
        <v>377</v>
      </c>
      <c r="F28" s="25">
        <f t="shared" si="11"/>
        <v>377</v>
      </c>
      <c r="G28" s="25">
        <f t="shared" si="12"/>
        <v>397</v>
      </c>
      <c r="H28" s="25">
        <f t="shared" si="13"/>
        <v>410.2033257747544</v>
      </c>
      <c r="I28" s="25">
        <f t="shared" si="14"/>
        <v>423.8457644248596</v>
      </c>
      <c r="J28" s="25">
        <f t="shared" si="15"/>
        <v>441</v>
      </c>
      <c r="K28" s="25">
        <f t="shared" si="16"/>
        <v>501</v>
      </c>
      <c r="L28" s="25">
        <f t="shared" si="17"/>
        <v>563</v>
      </c>
      <c r="M28" s="25">
        <f t="shared" si="18"/>
        <v>573</v>
      </c>
    </row>
    <row r="29" spans="3:13" ht="11.25">
      <c r="C29" s="3" t="str">
        <f t="shared" si="9"/>
        <v>Pupil Personnel Services</v>
      </c>
      <c r="D29" s="25">
        <f t="shared" si="9"/>
        <v>1789</v>
      </c>
      <c r="E29" s="25">
        <f t="shared" si="10"/>
        <v>1976</v>
      </c>
      <c r="F29" s="25">
        <f t="shared" si="11"/>
        <v>2249</v>
      </c>
      <c r="G29" s="25">
        <f t="shared" si="12"/>
        <v>2765</v>
      </c>
      <c r="H29" s="25">
        <f t="shared" si="13"/>
        <v>2967.183794466403</v>
      </c>
      <c r="I29" s="25">
        <f t="shared" si="14"/>
        <v>3184.1517794372667</v>
      </c>
      <c r="J29" s="25">
        <f t="shared" si="15"/>
        <v>3542</v>
      </c>
      <c r="K29" s="25">
        <f t="shared" si="16"/>
        <v>4273</v>
      </c>
      <c r="L29" s="25">
        <f t="shared" si="17"/>
        <v>4901</v>
      </c>
      <c r="M29" s="25">
        <f t="shared" si="18"/>
        <v>5476</v>
      </c>
    </row>
    <row r="30" spans="3:13" ht="11.25">
      <c r="C30" s="3" t="str">
        <f t="shared" si="9"/>
        <v>Phys. Ed. &amp; Athletics</v>
      </c>
      <c r="D30" s="25">
        <f t="shared" si="9"/>
        <v>652</v>
      </c>
      <c r="E30" s="25">
        <f t="shared" si="10"/>
        <v>652</v>
      </c>
      <c r="F30" s="25">
        <f t="shared" si="11"/>
        <v>714</v>
      </c>
      <c r="G30" s="25">
        <f t="shared" si="12"/>
        <v>723</v>
      </c>
      <c r="H30" s="25">
        <f t="shared" si="13"/>
        <v>759.7291910902696</v>
      </c>
      <c r="I30" s="25">
        <f t="shared" si="14"/>
        <v>798.3242652761763</v>
      </c>
      <c r="J30" s="25">
        <f t="shared" si="15"/>
        <v>853</v>
      </c>
      <c r="K30" s="25">
        <f t="shared" si="16"/>
        <v>899</v>
      </c>
      <c r="L30" s="25">
        <f t="shared" si="17"/>
        <v>970</v>
      </c>
      <c r="M30" s="25">
        <f t="shared" si="18"/>
        <v>1000</v>
      </c>
    </row>
    <row r="31" spans="3:13" ht="11.25">
      <c r="C31" s="3" t="str">
        <f t="shared" si="9"/>
        <v>Instruction - High School</v>
      </c>
      <c r="D31" s="25">
        <f t="shared" si="9"/>
        <v>2244</v>
      </c>
      <c r="E31" s="25">
        <f t="shared" si="10"/>
        <v>2422</v>
      </c>
      <c r="F31" s="25">
        <f t="shared" si="11"/>
        <v>2577</v>
      </c>
      <c r="G31" s="25">
        <f t="shared" si="12"/>
        <v>2720</v>
      </c>
      <c r="H31" s="25">
        <f t="shared" si="13"/>
        <v>2850.909090909091</v>
      </c>
      <c r="I31" s="25">
        <f t="shared" si="14"/>
        <v>2988.118619348566</v>
      </c>
      <c r="J31" s="25">
        <f t="shared" si="15"/>
        <v>3179</v>
      </c>
      <c r="K31" s="25">
        <f t="shared" si="16"/>
        <v>3391</v>
      </c>
      <c r="L31" s="25">
        <f t="shared" si="17"/>
        <v>3472</v>
      </c>
      <c r="M31" s="25">
        <f t="shared" si="18"/>
        <v>3388</v>
      </c>
    </row>
    <row r="32" spans="3:13" ht="11.25">
      <c r="C32" s="3" t="str">
        <f t="shared" si="9"/>
        <v>Instruction - Middle School</v>
      </c>
      <c r="D32" s="25">
        <f t="shared" si="9"/>
        <v>1554</v>
      </c>
      <c r="E32" s="25">
        <f t="shared" si="10"/>
        <v>1715</v>
      </c>
      <c r="F32" s="25">
        <f t="shared" si="11"/>
        <v>1890</v>
      </c>
      <c r="G32" s="25">
        <f t="shared" si="12"/>
        <v>1992</v>
      </c>
      <c r="H32" s="25">
        <f t="shared" si="13"/>
        <v>2088.5662805662805</v>
      </c>
      <c r="I32" s="25">
        <f t="shared" si="14"/>
        <v>2189.813809396821</v>
      </c>
      <c r="J32" s="25">
        <f t="shared" si="15"/>
        <v>2331</v>
      </c>
      <c r="K32" s="25">
        <f t="shared" si="16"/>
        <v>2456</v>
      </c>
      <c r="L32" s="25">
        <f t="shared" si="17"/>
        <v>2556</v>
      </c>
      <c r="M32" s="25">
        <f t="shared" si="18"/>
        <v>2630</v>
      </c>
    </row>
    <row r="33" spans="3:13" ht="11.25">
      <c r="C33" s="3" t="str">
        <f t="shared" si="9"/>
        <v>Instruction - Elementary</v>
      </c>
      <c r="D33" s="25">
        <f t="shared" si="9"/>
        <v>3013</v>
      </c>
      <c r="E33" s="25">
        <f t="shared" si="10"/>
        <v>3117</v>
      </c>
      <c r="F33" s="25">
        <f t="shared" si="11"/>
        <v>3312</v>
      </c>
      <c r="G33" s="25">
        <f t="shared" si="12"/>
        <v>3395</v>
      </c>
      <c r="H33" s="25">
        <f t="shared" si="13"/>
        <v>3555.23598820059</v>
      </c>
      <c r="I33" s="25">
        <f t="shared" si="14"/>
        <v>3723.0347369062224</v>
      </c>
      <c r="J33" s="25">
        <f t="shared" si="15"/>
        <v>3955</v>
      </c>
      <c r="K33" s="25">
        <f t="shared" si="16"/>
        <v>4080</v>
      </c>
      <c r="L33" s="25">
        <f t="shared" si="17"/>
        <v>4201</v>
      </c>
      <c r="M33" s="25">
        <f t="shared" si="18"/>
        <v>4312</v>
      </c>
    </row>
    <row r="34" spans="3:13" ht="11.25">
      <c r="C34" s="3" t="str">
        <f t="shared" si="9"/>
        <v>Other Student Services</v>
      </c>
      <c r="D34" s="25">
        <f t="shared" si="9"/>
        <v>45</v>
      </c>
      <c r="E34" s="25">
        <f t="shared" si="10"/>
        <v>47</v>
      </c>
      <c r="F34" s="25">
        <f t="shared" si="11"/>
        <v>49</v>
      </c>
      <c r="G34" s="25">
        <f t="shared" si="12"/>
        <v>46</v>
      </c>
      <c r="H34" s="25">
        <f t="shared" si="13"/>
        <v>50.13756613756614</v>
      </c>
      <c r="I34" s="25">
        <f t="shared" si="14"/>
        <v>54.64729430866998</v>
      </c>
      <c r="J34" s="25">
        <f t="shared" si="15"/>
        <v>63</v>
      </c>
      <c r="K34" s="25">
        <f t="shared" si="16"/>
        <v>77</v>
      </c>
      <c r="L34" s="25">
        <f t="shared" si="17"/>
        <v>78</v>
      </c>
      <c r="M34" s="25">
        <f t="shared" si="18"/>
        <v>78</v>
      </c>
    </row>
    <row r="35" spans="3:13" ht="11.25">
      <c r="C35" s="3" t="str">
        <f t="shared" si="9"/>
        <v>Operations &amp; Maintenance</v>
      </c>
      <c r="D35" s="25">
        <f t="shared" si="9"/>
        <v>1120</v>
      </c>
      <c r="E35" s="25">
        <f t="shared" si="10"/>
        <v>1131</v>
      </c>
      <c r="F35" s="25">
        <f t="shared" si="11"/>
        <v>1153</v>
      </c>
      <c r="G35" s="25">
        <f t="shared" si="12"/>
        <v>1197</v>
      </c>
      <c r="H35" s="25">
        <f t="shared" si="13"/>
        <v>1271.320870156356</v>
      </c>
      <c r="I35" s="25">
        <f t="shared" si="14"/>
        <v>1350.2562697536462</v>
      </c>
      <c r="J35" s="25">
        <f t="shared" si="15"/>
        <v>1471</v>
      </c>
      <c r="K35" s="25">
        <f t="shared" si="16"/>
        <v>1510</v>
      </c>
      <c r="L35" s="25">
        <f t="shared" si="17"/>
        <v>1660</v>
      </c>
      <c r="M35" s="25">
        <f t="shared" si="18"/>
        <v>1773</v>
      </c>
    </row>
    <row r="36" spans="3:13" ht="11.25">
      <c r="C36" s="3" t="str">
        <f t="shared" si="9"/>
        <v>Equipment - Replacement</v>
      </c>
      <c r="D36" s="25">
        <f t="shared" si="9"/>
        <v>50</v>
      </c>
      <c r="E36" s="25">
        <f t="shared" si="10"/>
        <v>21</v>
      </c>
      <c r="F36" s="25">
        <f t="shared" si="11"/>
        <v>0</v>
      </c>
      <c r="G36" s="25">
        <f t="shared" si="12"/>
        <v>0</v>
      </c>
      <c r="H36" s="25">
        <f t="shared" si="13"/>
        <v>0</v>
      </c>
      <c r="I36" s="25">
        <f t="shared" si="14"/>
        <v>0</v>
      </c>
      <c r="J36" s="25">
        <f t="shared" si="15"/>
        <v>12</v>
      </c>
      <c r="K36" s="25">
        <f t="shared" si="16"/>
        <v>15</v>
      </c>
      <c r="L36" s="25">
        <f t="shared" si="17"/>
        <v>21</v>
      </c>
      <c r="M36" s="25">
        <f t="shared" si="18"/>
        <v>16</v>
      </c>
    </row>
    <row r="37" spans="3:13" ht="11.25">
      <c r="C37" s="3" t="str">
        <f t="shared" si="9"/>
        <v>Equipment - Acquisition</v>
      </c>
      <c r="D37" s="25">
        <f t="shared" si="9"/>
        <v>0</v>
      </c>
      <c r="E37" s="25">
        <f t="shared" si="10"/>
        <v>0</v>
      </c>
      <c r="F37" s="25">
        <f t="shared" si="11"/>
        <v>0</v>
      </c>
      <c r="G37" s="25">
        <f t="shared" si="12"/>
        <v>0</v>
      </c>
      <c r="H37" s="25">
        <f t="shared" si="13"/>
        <v>0</v>
      </c>
      <c r="I37" s="25">
        <f t="shared" si="14"/>
        <v>0</v>
      </c>
      <c r="J37" s="25">
        <f t="shared" si="15"/>
        <v>0</v>
      </c>
      <c r="K37" s="25">
        <f t="shared" si="16"/>
        <v>0</v>
      </c>
      <c r="L37" s="25">
        <f t="shared" si="17"/>
        <v>0</v>
      </c>
      <c r="M37" s="25">
        <f t="shared" si="18"/>
        <v>0</v>
      </c>
    </row>
    <row r="38" spans="3:13" ht="11.25">
      <c r="C38" s="3" t="str">
        <f t="shared" si="9"/>
        <v>Fixed Charges</v>
      </c>
      <c r="D38" s="25">
        <f t="shared" si="9"/>
        <v>5</v>
      </c>
      <c r="E38" s="25">
        <f t="shared" si="10"/>
        <v>5</v>
      </c>
      <c r="F38" s="25">
        <f t="shared" si="11"/>
        <v>5</v>
      </c>
      <c r="G38" s="25">
        <f t="shared" si="12"/>
        <v>5</v>
      </c>
      <c r="H38" s="25">
        <f t="shared" si="13"/>
        <v>0</v>
      </c>
      <c r="I38" s="25">
        <f t="shared" si="14"/>
        <v>0</v>
      </c>
      <c r="J38" s="25">
        <f t="shared" si="15"/>
        <v>5</v>
      </c>
      <c r="K38" s="25">
        <f t="shared" si="16"/>
        <v>6</v>
      </c>
      <c r="L38" s="25">
        <f t="shared" si="17"/>
        <v>6</v>
      </c>
      <c r="M38" s="25">
        <f t="shared" si="18"/>
        <v>6</v>
      </c>
    </row>
    <row r="39" spans="3:13" ht="12" thickBot="1">
      <c r="C39" s="3" t="str">
        <f t="shared" si="9"/>
        <v>Contingency</v>
      </c>
      <c r="D39" s="25">
        <f t="shared" si="9"/>
        <v>40</v>
      </c>
      <c r="E39" s="25">
        <f t="shared" si="10"/>
        <v>50</v>
      </c>
      <c r="F39" s="25">
        <f t="shared" si="11"/>
        <v>0</v>
      </c>
      <c r="G39" s="25">
        <f t="shared" si="12"/>
        <v>0</v>
      </c>
      <c r="H39" s="25">
        <f t="shared" si="13"/>
        <v>0</v>
      </c>
      <c r="I39" s="25">
        <f t="shared" si="14"/>
        <v>0</v>
      </c>
      <c r="J39" s="25">
        <f t="shared" si="15"/>
        <v>0</v>
      </c>
      <c r="K39" s="25">
        <f t="shared" si="16"/>
        <v>0</v>
      </c>
      <c r="L39" s="25">
        <f t="shared" si="17"/>
        <v>0</v>
      </c>
      <c r="M39" s="25">
        <f t="shared" si="18"/>
        <v>4</v>
      </c>
    </row>
    <row r="40" spans="1:32" s="2" customFormat="1" ht="12" thickTop="1">
      <c r="A40" s="1"/>
      <c r="C40" s="5" t="str">
        <f t="shared" si="9"/>
        <v>Sub-Total:</v>
      </c>
      <c r="D40" s="28">
        <f t="shared" si="9"/>
        <v>10889</v>
      </c>
      <c r="E40" s="28">
        <f t="shared" si="10"/>
        <v>11513</v>
      </c>
      <c r="F40" s="28">
        <f t="shared" si="11"/>
        <v>12326</v>
      </c>
      <c r="G40" s="28">
        <f t="shared" si="12"/>
        <v>13240</v>
      </c>
      <c r="H40" s="28">
        <f t="shared" si="13"/>
        <v>13967.203297165446</v>
      </c>
      <c r="I40" s="28">
        <f t="shared" si="14"/>
        <v>14734.348032050553</v>
      </c>
      <c r="J40" s="28">
        <f t="shared" si="15"/>
        <v>15852</v>
      </c>
      <c r="K40" s="28">
        <f t="shared" si="16"/>
        <v>17208</v>
      </c>
      <c r="L40" s="28">
        <f t="shared" si="17"/>
        <v>18428</v>
      </c>
      <c r="M40" s="28">
        <f t="shared" si="18"/>
        <v>19256</v>
      </c>
      <c r="Z40" s="27"/>
      <c r="AB40" s="19"/>
      <c r="AD40" s="19"/>
      <c r="AF40" s="19"/>
    </row>
    <row r="41" spans="3:13" ht="11.25">
      <c r="C41" s="3" t="str">
        <f t="shared" si="9"/>
        <v>Less Tuitions</v>
      </c>
      <c r="D41" s="25">
        <f t="shared" si="9"/>
        <v>-630</v>
      </c>
      <c r="E41" s="25">
        <f t="shared" si="10"/>
        <v>-670</v>
      </c>
      <c r="F41" s="25">
        <f t="shared" si="11"/>
        <v>-772</v>
      </c>
      <c r="G41" s="25">
        <f t="shared" si="12"/>
        <v>-806</v>
      </c>
      <c r="H41" s="25">
        <f t="shared" si="13"/>
        <v>-834.5942350332593</v>
      </c>
      <c r="I41" s="25">
        <f t="shared" si="14"/>
        <v>-864.2028996907585</v>
      </c>
      <c r="J41" s="25">
        <f t="shared" si="15"/>
        <v>-902</v>
      </c>
      <c r="K41" s="25">
        <f t="shared" si="16"/>
        <v>-999</v>
      </c>
      <c r="L41" s="25">
        <f t="shared" si="17"/>
        <v>-1079</v>
      </c>
      <c r="M41" s="25">
        <f t="shared" si="18"/>
        <v>-1853</v>
      </c>
    </row>
    <row r="42" spans="4:13" ht="12" thickBot="1">
      <c r="D42" s="26">
        <f>D$1</f>
        <v>1995</v>
      </c>
      <c r="E42" s="26">
        <f>F$1</f>
        <v>1996</v>
      </c>
      <c r="F42" s="26">
        <f>H$1</f>
        <v>1997</v>
      </c>
      <c r="G42" s="26">
        <f>J$1</f>
        <v>1998</v>
      </c>
      <c r="H42" s="26">
        <f>L$1</f>
        <v>1999</v>
      </c>
      <c r="I42" s="26">
        <f>N$1</f>
        <v>2000</v>
      </c>
      <c r="J42" s="26">
        <f>P$1</f>
        <v>2001</v>
      </c>
      <c r="K42" s="26">
        <f>R$1</f>
        <v>2002</v>
      </c>
      <c r="L42" s="26">
        <f>T$1</f>
        <v>2003</v>
      </c>
      <c r="M42" s="26">
        <f>V$1</f>
        <v>2004</v>
      </c>
    </row>
    <row r="43" spans="1:32" s="2" customFormat="1" ht="12" thickTop="1">
      <c r="A43" s="1"/>
      <c r="C43" s="5" t="str">
        <f>C17</f>
        <v>Net Budget:</v>
      </c>
      <c r="D43" s="28">
        <f>D17</f>
        <v>10259</v>
      </c>
      <c r="E43" s="28">
        <f>F17</f>
        <v>10843</v>
      </c>
      <c r="F43" s="28">
        <f>H17</f>
        <v>11554</v>
      </c>
      <c r="G43" s="28">
        <f>J17</f>
        <v>12434</v>
      </c>
      <c r="H43" s="28">
        <f>L17</f>
        <v>13131.523835005575</v>
      </c>
      <c r="I43" s="28">
        <f>N17</f>
        <v>13868.177435203435</v>
      </c>
      <c r="J43" s="28">
        <f>P17</f>
        <v>14950</v>
      </c>
      <c r="K43" s="28">
        <f>R17</f>
        <v>16209</v>
      </c>
      <c r="L43" s="28">
        <f>T17</f>
        <v>17349</v>
      </c>
      <c r="M43" s="28">
        <f>V17</f>
        <v>17403</v>
      </c>
      <c r="Z43" s="27"/>
      <c r="AB43" s="19"/>
      <c r="AD43" s="19"/>
      <c r="AF43" s="19"/>
    </row>
    <row r="66" spans="4:13" ht="11.25">
      <c r="D66" s="26">
        <f>E$1</f>
        <v>1995</v>
      </c>
      <c r="E66" s="26">
        <f>G$1</f>
        <v>1996</v>
      </c>
      <c r="F66" s="26">
        <f>I$1</f>
        <v>1997</v>
      </c>
      <c r="G66" s="26">
        <f>K$1</f>
        <v>1998</v>
      </c>
      <c r="H66" s="26">
        <f>M$1</f>
        <v>1999</v>
      </c>
      <c r="I66" s="26">
        <f>O$1</f>
        <v>2000</v>
      </c>
      <c r="J66" s="26">
        <f>Q$1</f>
        <v>2001</v>
      </c>
      <c r="K66" s="26">
        <f>S$1</f>
        <v>2002</v>
      </c>
      <c r="L66" s="26">
        <f>U$1</f>
        <v>2003</v>
      </c>
      <c r="M66" s="26">
        <f>W$1</f>
        <v>2004</v>
      </c>
    </row>
    <row r="67" spans="3:13" ht="11.25">
      <c r="C67" s="5" t="str">
        <f aca="true" t="shared" si="19" ref="C67:C82">C2</f>
        <v>Tuitions - SPED:</v>
      </c>
      <c r="D67" s="6"/>
      <c r="E67" s="6">
        <f aca="true" t="shared" si="20" ref="E67:E82">G2</f>
        <v>0.15254237288135594</v>
      </c>
      <c r="F67" s="6">
        <f aca="true" t="shared" si="21" ref="F67:F82">I2</f>
        <v>0.15588235294117647</v>
      </c>
      <c r="G67" s="6">
        <f aca="true" t="shared" si="22" ref="G67:G82">K2</f>
        <v>0.4631043256997455</v>
      </c>
      <c r="H67" s="6">
        <f aca="true" t="shared" si="23" ref="H67:H82">M2</f>
        <v>0.05795019157088123</v>
      </c>
      <c r="I67" s="6">
        <f aca="true" t="shared" si="24" ref="I67:I82">O2</f>
        <v>0.05795019157088123</v>
      </c>
      <c r="J67" s="6">
        <f aca="true" t="shared" si="25" ref="J67:J82">Q2</f>
        <v>0.05795019157088123</v>
      </c>
      <c r="K67" s="6">
        <f aca="true" t="shared" si="26" ref="K67:K82">S2</f>
        <v>0.521551724137931</v>
      </c>
      <c r="L67" s="6">
        <f aca="true" t="shared" si="27" ref="L67:L82">U2</f>
        <v>-0.028328611898016998</v>
      </c>
      <c r="M67" s="6">
        <f aca="true" t="shared" si="28" ref="M67:M82">W2</f>
        <v>0.26433430515063167</v>
      </c>
    </row>
    <row r="68" spans="3:13" ht="11.25">
      <c r="C68" s="3" t="str">
        <f t="shared" si="19"/>
        <v>Administration</v>
      </c>
      <c r="D68" s="6"/>
      <c r="E68" s="6">
        <f t="shared" si="20"/>
        <v>0</v>
      </c>
      <c r="F68" s="6">
        <f t="shared" si="21"/>
        <v>0</v>
      </c>
      <c r="G68" s="6">
        <f t="shared" si="22"/>
        <v>0.05305039787798409</v>
      </c>
      <c r="H68" s="6">
        <f t="shared" si="23"/>
        <v>0.03325774754346183</v>
      </c>
      <c r="I68" s="6">
        <f t="shared" si="24"/>
        <v>0.03325774754346183</v>
      </c>
      <c r="J68" s="6">
        <f t="shared" si="25"/>
        <v>0.03325774754346183</v>
      </c>
      <c r="K68" s="6">
        <f t="shared" si="26"/>
        <v>0.1360544217687075</v>
      </c>
      <c r="L68" s="6">
        <f t="shared" si="27"/>
        <v>0.12375249500998003</v>
      </c>
      <c r="M68" s="6">
        <f t="shared" si="28"/>
        <v>0.017761989342806393</v>
      </c>
    </row>
    <row r="69" spans="3:13" ht="11.25">
      <c r="C69" s="3" t="str">
        <f t="shared" si="19"/>
        <v>Pupil Personnel Services</v>
      </c>
      <c r="D69" s="6"/>
      <c r="E69" s="6">
        <f t="shared" si="20"/>
        <v>0.10452766908887647</v>
      </c>
      <c r="F69" s="6">
        <f t="shared" si="21"/>
        <v>0.13815789473684212</v>
      </c>
      <c r="G69" s="6">
        <f t="shared" si="22"/>
        <v>0.22943530457981326</v>
      </c>
      <c r="H69" s="6">
        <f t="shared" si="23"/>
        <v>0.07312252964426877</v>
      </c>
      <c r="I69" s="6">
        <f t="shared" si="24"/>
        <v>0.07312252964426877</v>
      </c>
      <c r="J69" s="6">
        <f t="shared" si="25"/>
        <v>0.07312252964426877</v>
      </c>
      <c r="K69" s="6">
        <f t="shared" si="26"/>
        <v>0.20638057594579334</v>
      </c>
      <c r="L69" s="6">
        <f t="shared" si="27"/>
        <v>0.1469693423824011</v>
      </c>
      <c r="M69" s="6">
        <f t="shared" si="28"/>
        <v>0.1173229953070802</v>
      </c>
    </row>
    <row r="70" spans="3:13" ht="11.25">
      <c r="C70" s="3" t="str">
        <f t="shared" si="19"/>
        <v>Phys. Ed. &amp; Athletics</v>
      </c>
      <c r="D70" s="6"/>
      <c r="E70" s="6">
        <f t="shared" si="20"/>
        <v>0</v>
      </c>
      <c r="F70" s="6">
        <f t="shared" si="21"/>
        <v>0.0950920245398773</v>
      </c>
      <c r="G70" s="6">
        <f t="shared" si="22"/>
        <v>0.012605042016806723</v>
      </c>
      <c r="H70" s="6">
        <f t="shared" si="23"/>
        <v>0.050801094177413054</v>
      </c>
      <c r="I70" s="6">
        <f t="shared" si="24"/>
        <v>0.050801094177413054</v>
      </c>
      <c r="J70" s="6">
        <f t="shared" si="25"/>
        <v>0.050801094177413054</v>
      </c>
      <c r="K70" s="6">
        <f t="shared" si="26"/>
        <v>0.053927315357561546</v>
      </c>
      <c r="L70" s="6">
        <f t="shared" si="27"/>
        <v>0.07897664071190211</v>
      </c>
      <c r="M70" s="6">
        <f t="shared" si="28"/>
        <v>0.030927835051546393</v>
      </c>
    </row>
    <row r="71" spans="3:13" ht="11.25">
      <c r="C71" s="3" t="str">
        <f t="shared" si="19"/>
        <v>Instruction - High School</v>
      </c>
      <c r="D71" s="6"/>
      <c r="E71" s="6">
        <f t="shared" si="20"/>
        <v>0.07932263814616755</v>
      </c>
      <c r="F71" s="6">
        <f t="shared" si="21"/>
        <v>0.06399669694467382</v>
      </c>
      <c r="G71" s="6">
        <f t="shared" si="22"/>
        <v>0.055490880869227786</v>
      </c>
      <c r="H71" s="6">
        <f t="shared" si="23"/>
        <v>0.0481283422459893</v>
      </c>
      <c r="I71" s="6">
        <f t="shared" si="24"/>
        <v>0.0481283422459893</v>
      </c>
      <c r="J71" s="6">
        <f t="shared" si="25"/>
        <v>0.0481283422459893</v>
      </c>
      <c r="K71" s="6">
        <f t="shared" si="26"/>
        <v>0.06668763762189368</v>
      </c>
      <c r="L71" s="6">
        <f t="shared" si="27"/>
        <v>0.0238867590681215</v>
      </c>
      <c r="M71" s="6">
        <f t="shared" si="28"/>
        <v>-0.024193548387096774</v>
      </c>
    </row>
    <row r="72" spans="3:13" ht="11.25">
      <c r="C72" s="3" t="str">
        <f t="shared" si="19"/>
        <v>Instruction - Middle School</v>
      </c>
      <c r="D72" s="6"/>
      <c r="E72" s="6">
        <f t="shared" si="20"/>
        <v>0.1036036036036036</v>
      </c>
      <c r="F72" s="6">
        <f t="shared" si="21"/>
        <v>0.10204081632653061</v>
      </c>
      <c r="G72" s="6">
        <f t="shared" si="22"/>
        <v>0.05396825396825397</v>
      </c>
      <c r="H72" s="6">
        <f t="shared" si="23"/>
        <v>0.04847704847704848</v>
      </c>
      <c r="I72" s="6">
        <f t="shared" si="24"/>
        <v>0.04847704847704848</v>
      </c>
      <c r="J72" s="6">
        <f t="shared" si="25"/>
        <v>0.04847704847704848</v>
      </c>
      <c r="K72" s="6">
        <f t="shared" si="26"/>
        <v>0.053625053625053626</v>
      </c>
      <c r="L72" s="6">
        <f t="shared" si="27"/>
        <v>0.04071661237785016</v>
      </c>
      <c r="M72" s="6">
        <f t="shared" si="28"/>
        <v>0.028951486697965573</v>
      </c>
    </row>
    <row r="73" spans="3:13" ht="11.25">
      <c r="C73" s="3" t="str">
        <f t="shared" si="19"/>
        <v>Instruction - Elementary</v>
      </c>
      <c r="D73" s="6"/>
      <c r="E73" s="6">
        <f t="shared" si="20"/>
        <v>0.0345170925987388</v>
      </c>
      <c r="F73" s="6">
        <f t="shared" si="21"/>
        <v>0.06256015399422522</v>
      </c>
      <c r="G73" s="6">
        <f t="shared" si="22"/>
        <v>0.025060386473429952</v>
      </c>
      <c r="H73" s="6">
        <f t="shared" si="23"/>
        <v>0.0471976401179941</v>
      </c>
      <c r="I73" s="6">
        <f t="shared" si="24"/>
        <v>0.0471976401179941</v>
      </c>
      <c r="J73" s="6">
        <f t="shared" si="25"/>
        <v>0.0471976401179941</v>
      </c>
      <c r="K73" s="6">
        <f t="shared" si="26"/>
        <v>0.0316055625790139</v>
      </c>
      <c r="L73" s="6">
        <f t="shared" si="27"/>
        <v>0.029656862745098038</v>
      </c>
      <c r="M73" s="6">
        <f t="shared" si="28"/>
        <v>0.026422280409426326</v>
      </c>
    </row>
    <row r="74" spans="3:13" ht="11.25">
      <c r="C74" s="3" t="str">
        <f t="shared" si="19"/>
        <v>Other Student Services</v>
      </c>
      <c r="D74" s="6"/>
      <c r="E74" s="6">
        <f t="shared" si="20"/>
        <v>0.044444444444444446</v>
      </c>
      <c r="F74" s="6">
        <f t="shared" si="21"/>
        <v>0.0425531914893617</v>
      </c>
      <c r="G74" s="6">
        <f t="shared" si="22"/>
        <v>-0.061224489795918366</v>
      </c>
      <c r="H74" s="6">
        <f t="shared" si="23"/>
        <v>0.08994708994708996</v>
      </c>
      <c r="I74" s="6">
        <f t="shared" si="24"/>
        <v>0.08994708994708996</v>
      </c>
      <c r="J74" s="6">
        <f t="shared" si="25"/>
        <v>0.08994708994708996</v>
      </c>
      <c r="K74" s="6">
        <f t="shared" si="26"/>
        <v>0.2222222222222222</v>
      </c>
      <c r="L74" s="6">
        <f t="shared" si="27"/>
        <v>0.012987012987012988</v>
      </c>
      <c r="M74" s="6">
        <f t="shared" si="28"/>
        <v>0</v>
      </c>
    </row>
    <row r="75" spans="3:13" ht="11.25">
      <c r="C75" s="3" t="str">
        <f t="shared" si="19"/>
        <v>Operations &amp; Maintenance</v>
      </c>
      <c r="D75" s="6"/>
      <c r="E75" s="6">
        <f t="shared" si="20"/>
        <v>0.009821428571428571</v>
      </c>
      <c r="F75" s="6">
        <f t="shared" si="21"/>
        <v>0.019451812555260833</v>
      </c>
      <c r="G75" s="6">
        <f t="shared" si="22"/>
        <v>0.03816131830008673</v>
      </c>
      <c r="H75" s="6">
        <f t="shared" si="23"/>
        <v>0.06208928166779968</v>
      </c>
      <c r="I75" s="6">
        <f t="shared" si="24"/>
        <v>0.06208928166779968</v>
      </c>
      <c r="J75" s="6">
        <f t="shared" si="25"/>
        <v>0.06208928166779968</v>
      </c>
      <c r="K75" s="6">
        <f t="shared" si="26"/>
        <v>0.026512576478585997</v>
      </c>
      <c r="L75" s="6">
        <f t="shared" si="27"/>
        <v>0.09933774834437085</v>
      </c>
      <c r="M75" s="6">
        <f t="shared" si="28"/>
        <v>0.06807228915662651</v>
      </c>
    </row>
    <row r="76" spans="3:13" ht="11.25">
      <c r="C76" s="3" t="str">
        <f t="shared" si="19"/>
        <v>Equipment - Replacement</v>
      </c>
      <c r="D76" s="6"/>
      <c r="E76" s="6">
        <f t="shared" si="20"/>
        <v>-0.58</v>
      </c>
      <c r="F76" s="6">
        <f t="shared" si="21"/>
        <v>0</v>
      </c>
      <c r="G76" s="6">
        <f t="shared" si="22"/>
        <v>0</v>
      </c>
      <c r="H76" s="6">
        <f t="shared" si="23"/>
        <v>0.3333333333333333</v>
      </c>
      <c r="I76" s="6">
        <f t="shared" si="24"/>
        <v>0.3333333333333333</v>
      </c>
      <c r="J76" s="6">
        <f t="shared" si="25"/>
        <v>0.3333333333333333</v>
      </c>
      <c r="K76" s="6">
        <f t="shared" si="26"/>
        <v>0.25</v>
      </c>
      <c r="L76" s="6">
        <f t="shared" si="27"/>
        <v>0.4</v>
      </c>
      <c r="M76" s="6">
        <f t="shared" si="28"/>
        <v>-0.23809523809523808</v>
      </c>
    </row>
    <row r="77" spans="3:13" ht="11.25">
      <c r="C77" s="3" t="str">
        <f t="shared" si="19"/>
        <v>Equipment - Acquisition</v>
      </c>
      <c r="D77" s="6"/>
      <c r="E77" s="6">
        <f t="shared" si="20"/>
        <v>0</v>
      </c>
      <c r="F77" s="6">
        <f t="shared" si="21"/>
        <v>0</v>
      </c>
      <c r="G77" s="6">
        <f t="shared" si="22"/>
        <v>0</v>
      </c>
      <c r="H77" s="6">
        <f t="shared" si="23"/>
        <v>0</v>
      </c>
      <c r="I77" s="6">
        <f t="shared" si="24"/>
        <v>0</v>
      </c>
      <c r="J77" s="6">
        <f t="shared" si="25"/>
        <v>0</v>
      </c>
      <c r="K77" s="6">
        <f t="shared" si="26"/>
        <v>0</v>
      </c>
      <c r="L77" s="6">
        <f t="shared" si="27"/>
        <v>0</v>
      </c>
      <c r="M77" s="6">
        <f t="shared" si="28"/>
        <v>0</v>
      </c>
    </row>
    <row r="78" spans="3:13" ht="11.25">
      <c r="C78" s="3" t="str">
        <f t="shared" si="19"/>
        <v>Fixed Charges</v>
      </c>
      <c r="D78" s="6"/>
      <c r="E78" s="6">
        <f t="shared" si="20"/>
        <v>0</v>
      </c>
      <c r="F78" s="6">
        <f t="shared" si="21"/>
        <v>0</v>
      </c>
      <c r="G78" s="6">
        <f t="shared" si="22"/>
        <v>0</v>
      </c>
      <c r="H78" s="6">
        <f t="shared" si="23"/>
        <v>0</v>
      </c>
      <c r="I78" s="6">
        <f t="shared" si="24"/>
        <v>0</v>
      </c>
      <c r="J78" s="6">
        <f t="shared" si="25"/>
        <v>0</v>
      </c>
      <c r="K78" s="6">
        <f t="shared" si="26"/>
        <v>0.2</v>
      </c>
      <c r="L78" s="6">
        <f t="shared" si="27"/>
        <v>0</v>
      </c>
      <c r="M78" s="6">
        <f t="shared" si="28"/>
        <v>0</v>
      </c>
    </row>
    <row r="79" spans="3:13" ht="11.25">
      <c r="C79" s="3" t="str">
        <f t="shared" si="19"/>
        <v>Contingency</v>
      </c>
      <c r="D79" s="6"/>
      <c r="E79" s="6">
        <f t="shared" si="20"/>
        <v>0.25</v>
      </c>
      <c r="F79" s="6">
        <f t="shared" si="21"/>
        <v>0</v>
      </c>
      <c r="G79" s="6">
        <f t="shared" si="22"/>
        <v>0</v>
      </c>
      <c r="H79" s="6">
        <f t="shared" si="23"/>
        <v>0</v>
      </c>
      <c r="I79" s="6">
        <f t="shared" si="24"/>
        <v>0</v>
      </c>
      <c r="J79" s="6">
        <f t="shared" si="25"/>
        <v>0</v>
      </c>
      <c r="K79" s="6">
        <f t="shared" si="26"/>
        <v>0</v>
      </c>
      <c r="L79" s="6">
        <f t="shared" si="27"/>
        <v>0</v>
      </c>
      <c r="M79" s="6">
        <f t="shared" si="28"/>
        <v>0</v>
      </c>
    </row>
    <row r="80" spans="3:13" ht="11.25">
      <c r="C80" s="5" t="str">
        <f t="shared" si="19"/>
        <v>Sub-Total:</v>
      </c>
      <c r="D80" s="6"/>
      <c r="E80" s="6">
        <f t="shared" si="20"/>
        <v>0.057305537698594915</v>
      </c>
      <c r="F80" s="6">
        <f t="shared" si="21"/>
        <v>0.07061582558846521</v>
      </c>
      <c r="G80" s="6">
        <f t="shared" si="22"/>
        <v>0.0741521986045757</v>
      </c>
      <c r="H80" s="6">
        <f t="shared" si="23"/>
        <v>0.05492472032971654</v>
      </c>
      <c r="I80" s="6">
        <f t="shared" si="24"/>
        <v>0.05492472032971654</v>
      </c>
      <c r="J80" s="6">
        <f t="shared" si="25"/>
        <v>0.05492472032971654</v>
      </c>
      <c r="K80" s="6">
        <f t="shared" si="26"/>
        <v>0.08554125662376987</v>
      </c>
      <c r="L80" s="6">
        <f t="shared" si="27"/>
        <v>0.0708972570897257</v>
      </c>
      <c r="M80" s="6">
        <f t="shared" si="28"/>
        <v>0.044931625786846105</v>
      </c>
    </row>
    <row r="81" spans="3:13" ht="11.25">
      <c r="C81" s="3" t="str">
        <f t="shared" si="19"/>
        <v>Less Tuitions</v>
      </c>
      <c r="D81" s="6"/>
      <c r="E81" s="6">
        <f t="shared" si="20"/>
        <v>0.06349206349206349</v>
      </c>
      <c r="F81" s="6">
        <f t="shared" si="21"/>
        <v>0.15223880597014924</v>
      </c>
      <c r="G81" s="6">
        <f t="shared" si="22"/>
        <v>0.04404145077720207</v>
      </c>
      <c r="H81" s="6">
        <f t="shared" si="23"/>
        <v>0.03547671840354767</v>
      </c>
      <c r="I81" s="6">
        <f t="shared" si="24"/>
        <v>0.03547671840354767</v>
      </c>
      <c r="J81" s="6">
        <f t="shared" si="25"/>
        <v>0.03547671840354767</v>
      </c>
      <c r="K81" s="6">
        <f t="shared" si="26"/>
        <v>0.10753880266075388</v>
      </c>
      <c r="L81" s="6">
        <f t="shared" si="27"/>
        <v>0.08008008008008008</v>
      </c>
      <c r="M81" s="6">
        <f t="shared" si="28"/>
        <v>0.7173308619091752</v>
      </c>
    </row>
    <row r="82" spans="3:13" ht="11.25">
      <c r="C82" s="5" t="str">
        <f t="shared" si="19"/>
        <v>Net Budget:</v>
      </c>
      <c r="D82" s="6"/>
      <c r="E82" s="6">
        <f t="shared" si="20"/>
        <v>0.05692562627936446</v>
      </c>
      <c r="F82" s="6">
        <f t="shared" si="21"/>
        <v>0.06557225860001845</v>
      </c>
      <c r="G82" s="6">
        <f t="shared" si="22"/>
        <v>0.07616409901332871</v>
      </c>
      <c r="H82" s="6">
        <f t="shared" si="23"/>
        <v>0.056098104793756966</v>
      </c>
      <c r="I82" s="6">
        <f t="shared" si="24"/>
        <v>0.056098104793756966</v>
      </c>
      <c r="J82" s="6">
        <f t="shared" si="25"/>
        <v>0.056098104793756966</v>
      </c>
      <c r="K82" s="6">
        <f t="shared" si="26"/>
        <v>0.08421404682274247</v>
      </c>
      <c r="L82" s="6">
        <f t="shared" si="27"/>
        <v>0.07033129742735518</v>
      </c>
      <c r="M82" s="6">
        <f t="shared" si="28"/>
        <v>0.0031125713297596403</v>
      </c>
    </row>
  </sheetData>
  <printOptions gridLines="1"/>
  <pageMargins left="0.4" right="0.4" top="0.7" bottom="0.5" header="0.5" footer="0.5"/>
  <pageSetup horizontalDpi="300" verticalDpi="300" orientation="landscape" r:id="rId2"/>
  <headerFooter alignWithMargins="0">
    <oddHeader>&amp;L&amp;F&amp;C&amp;A&amp;Rprinted:  &amp;D,     &amp;P/&amp;N</oddHeader>
  </headerFooter>
  <rowBreaks count="2" manualBreakCount="2">
    <brk id="25" max="255" man="1"/>
    <brk id="6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4"/>
  <sheetViews>
    <sheetView workbookViewId="0" topLeftCell="A1">
      <pane xSplit="1" ySplit="1" topLeftCell="B3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"/>
    </sheetView>
  </sheetViews>
  <sheetFormatPr defaultColWidth="9.140625" defaultRowHeight="12.75"/>
  <cols>
    <col min="1" max="1" width="19.140625" style="0" customWidth="1"/>
    <col min="2" max="9" width="13.7109375" style="0" customWidth="1"/>
    <col min="10" max="10" width="7.57421875" style="0" customWidth="1"/>
  </cols>
  <sheetData>
    <row r="1" spans="1:9" ht="12.75">
      <c r="A1" s="29"/>
      <c r="B1" s="30" t="s">
        <v>2</v>
      </c>
      <c r="C1" s="30" t="s">
        <v>3</v>
      </c>
      <c r="D1" s="31" t="s">
        <v>4</v>
      </c>
      <c r="E1" s="32" t="s">
        <v>5</v>
      </c>
      <c r="F1" s="33" t="s">
        <v>6</v>
      </c>
      <c r="G1" s="34" t="s">
        <v>7</v>
      </c>
      <c r="H1" s="29" t="s">
        <v>8</v>
      </c>
      <c r="I1" s="35" t="s">
        <v>9</v>
      </c>
    </row>
    <row r="2" spans="1:9" ht="12.75">
      <c r="A2" s="36" t="s">
        <v>10</v>
      </c>
      <c r="B2" s="30">
        <v>1999</v>
      </c>
      <c r="C2" s="30">
        <v>2004</v>
      </c>
      <c r="D2" s="31">
        <v>2006</v>
      </c>
      <c r="E2" s="32">
        <v>2007</v>
      </c>
      <c r="F2" s="33">
        <v>2008</v>
      </c>
      <c r="G2" s="34">
        <v>2009</v>
      </c>
      <c r="H2" s="29">
        <v>2010</v>
      </c>
      <c r="I2" s="35">
        <v>2011</v>
      </c>
    </row>
    <row r="3" spans="1:9" ht="12.75">
      <c r="A3" s="37" t="s">
        <v>11</v>
      </c>
      <c r="B3" s="38">
        <f>19724941+493124</f>
        <v>20218065</v>
      </c>
      <c r="C3" s="39">
        <v>26602150</v>
      </c>
      <c r="D3" s="39">
        <v>30792489</v>
      </c>
      <c r="E3" s="40">
        <f>(D3+D4)*1.025</f>
        <v>31795507.174999997</v>
      </c>
      <c r="F3" s="40">
        <f>(E3+E4)*1.025</f>
        <v>32744144.854374994</v>
      </c>
      <c r="G3" s="40">
        <f>(F3+F4)*1.025</f>
        <v>33716498.47573437</v>
      </c>
      <c r="H3" s="40">
        <f>(G3+G4)*1.025</f>
        <v>34713160.937627725</v>
      </c>
      <c r="I3" s="40">
        <f>(H3+H4)*1.025</f>
        <v>35734739.961068414</v>
      </c>
    </row>
    <row r="4" spans="1:9" ht="12.75">
      <c r="A4" s="37" t="s">
        <v>12</v>
      </c>
      <c r="B4" s="38">
        <v>192742</v>
      </c>
      <c r="C4" s="39">
        <v>200000</v>
      </c>
      <c r="D4" s="41">
        <v>227518</v>
      </c>
      <c r="E4" s="42">
        <v>150000</v>
      </c>
      <c r="F4" s="42">
        <v>150000</v>
      </c>
      <c r="G4" s="42">
        <v>150000</v>
      </c>
      <c r="H4" s="43">
        <v>150000</v>
      </c>
      <c r="I4" s="43">
        <v>150000</v>
      </c>
    </row>
    <row r="5" spans="1:9" ht="12.75">
      <c r="A5" s="37" t="s">
        <v>13</v>
      </c>
      <c r="B5" s="38">
        <v>941522</v>
      </c>
      <c r="C5" s="39">
        <v>1183644</v>
      </c>
      <c r="D5" s="40">
        <v>1098855</v>
      </c>
      <c r="E5" s="42">
        <v>1108561</v>
      </c>
      <c r="F5" s="42">
        <v>1117717</v>
      </c>
      <c r="G5" s="42">
        <v>1130103</v>
      </c>
      <c r="H5" s="44">
        <v>1141753</v>
      </c>
      <c r="I5" s="42">
        <v>1154884</v>
      </c>
    </row>
    <row r="6" spans="1:9" ht="12.75">
      <c r="A6" s="37" t="s">
        <v>14</v>
      </c>
      <c r="B6" s="38">
        <f aca="true" t="shared" si="0" ref="B6:I6">SUM(B3:B5)</f>
        <v>21352329</v>
      </c>
      <c r="C6" s="38">
        <f t="shared" si="0"/>
        <v>27985794</v>
      </c>
      <c r="D6" s="38">
        <f t="shared" si="0"/>
        <v>32118862</v>
      </c>
      <c r="E6" s="38">
        <f t="shared" si="0"/>
        <v>33054068.174999997</v>
      </c>
      <c r="F6" s="38">
        <f t="shared" si="0"/>
        <v>34011861.85437499</v>
      </c>
      <c r="G6" s="38">
        <f t="shared" si="0"/>
        <v>34996601.47573437</v>
      </c>
      <c r="H6" s="38">
        <f t="shared" si="0"/>
        <v>36004913.937627725</v>
      </c>
      <c r="I6" s="38">
        <f t="shared" si="0"/>
        <v>37039623.961068414</v>
      </c>
    </row>
    <row r="7" spans="1:9" ht="12.75">
      <c r="A7" s="37" t="s">
        <v>15</v>
      </c>
      <c r="B7" s="38"/>
      <c r="C7" s="45">
        <v>3111587</v>
      </c>
      <c r="D7" s="46">
        <f>2970000+1231696</f>
        <v>4201696</v>
      </c>
      <c r="E7" s="42">
        <v>4201696</v>
      </c>
      <c r="F7" s="42">
        <f>E7</f>
        <v>4201696</v>
      </c>
      <c r="G7" s="42">
        <v>4201696</v>
      </c>
      <c r="H7" s="42">
        <v>4201696</v>
      </c>
      <c r="I7" s="42">
        <v>4201696</v>
      </c>
    </row>
    <row r="8" spans="1:9" ht="12.75">
      <c r="A8" s="37" t="s">
        <v>16</v>
      </c>
      <c r="B8" s="38">
        <v>3417021</v>
      </c>
      <c r="C8" s="47">
        <v>3538102</v>
      </c>
      <c r="D8" s="48">
        <v>3848944</v>
      </c>
      <c r="E8" s="39">
        <f>D8*1.05</f>
        <v>4041391.2</v>
      </c>
      <c r="F8" s="39">
        <f>E8*1.05</f>
        <v>4243460.760000001</v>
      </c>
      <c r="G8" s="39">
        <f>F8*1.05</f>
        <v>4455633.798000001</v>
      </c>
      <c r="H8" s="39">
        <f>G8*1.05</f>
        <v>4678415.487900002</v>
      </c>
      <c r="I8" s="39">
        <f>H8*1.05</f>
        <v>4912336.262295002</v>
      </c>
    </row>
    <row r="9" spans="1:9" ht="12.75">
      <c r="A9" s="37" t="s">
        <v>17</v>
      </c>
      <c r="B9" s="38">
        <v>665000</v>
      </c>
      <c r="C9" s="45">
        <v>793000</v>
      </c>
      <c r="D9" s="42">
        <v>0</v>
      </c>
      <c r="E9" s="42">
        <v>275000</v>
      </c>
      <c r="F9" s="42">
        <v>300000</v>
      </c>
      <c r="G9" s="42">
        <v>325000</v>
      </c>
      <c r="H9" s="42">
        <v>350000</v>
      </c>
      <c r="I9" s="42">
        <v>375000</v>
      </c>
    </row>
    <row r="10" spans="1:9" ht="12.75">
      <c r="A10" s="37" t="s">
        <v>18</v>
      </c>
      <c r="B10" s="38">
        <v>185900</v>
      </c>
      <c r="C10" s="45">
        <f>175000+353500+453762+305650</f>
        <v>1287912</v>
      </c>
      <c r="D10" s="42">
        <v>815000</v>
      </c>
      <c r="E10" s="40">
        <v>500000</v>
      </c>
      <c r="F10" s="40">
        <v>500000</v>
      </c>
      <c r="G10" s="40">
        <f>175000+325000</f>
        <v>500000</v>
      </c>
      <c r="H10" s="40">
        <v>500000</v>
      </c>
      <c r="I10" s="40">
        <v>500000</v>
      </c>
    </row>
    <row r="11" spans="1:9" ht="12.75">
      <c r="A11" s="49" t="s">
        <v>19</v>
      </c>
      <c r="B11" s="50">
        <f>SUM(B8:B10)+B6</f>
        <v>25620250</v>
      </c>
      <c r="C11" s="50">
        <f aca="true" t="shared" si="1" ref="C11:I11">SUM(C7:C10)+C6</f>
        <v>36716395</v>
      </c>
      <c r="D11" s="50">
        <f t="shared" si="1"/>
        <v>40984502</v>
      </c>
      <c r="E11" s="50">
        <f t="shared" si="1"/>
        <v>42072155.375</v>
      </c>
      <c r="F11" s="50">
        <f t="shared" si="1"/>
        <v>43257018.614374995</v>
      </c>
      <c r="G11" s="50">
        <f t="shared" si="1"/>
        <v>44478931.27373437</v>
      </c>
      <c r="H11" s="50">
        <f t="shared" si="1"/>
        <v>45735025.42552773</v>
      </c>
      <c r="I11" s="50">
        <f t="shared" si="1"/>
        <v>47028656.223363414</v>
      </c>
    </row>
    <row r="12" spans="1:9" ht="12.75">
      <c r="A12" s="37"/>
      <c r="B12" s="38"/>
      <c r="C12" s="38"/>
      <c r="D12" s="38"/>
      <c r="E12" s="43"/>
      <c r="F12" s="37"/>
      <c r="G12" s="51"/>
      <c r="H12" s="37"/>
      <c r="I12" s="37"/>
    </row>
    <row r="13" spans="1:9" ht="12.75">
      <c r="A13" s="36" t="s">
        <v>20</v>
      </c>
      <c r="B13" s="30">
        <v>1999</v>
      </c>
      <c r="C13" s="30">
        <v>2004</v>
      </c>
      <c r="D13" s="31">
        <v>2006</v>
      </c>
      <c r="E13" s="32">
        <v>2007</v>
      </c>
      <c r="F13" s="33">
        <v>2008</v>
      </c>
      <c r="G13" s="34">
        <v>2009</v>
      </c>
      <c r="H13" s="29">
        <v>2010</v>
      </c>
      <c r="I13" s="35">
        <v>2011</v>
      </c>
    </row>
    <row r="14" spans="1:9" ht="12.75">
      <c r="A14" s="37" t="s">
        <v>21</v>
      </c>
      <c r="B14" s="38">
        <f>19976238+1315202</f>
        <v>21291440</v>
      </c>
      <c r="C14" s="45">
        <v>23583891</v>
      </c>
      <c r="D14" s="52">
        <f>30647474-5424469</f>
        <v>25223005</v>
      </c>
      <c r="E14" s="38">
        <f>D14*1.025</f>
        <v>25853580.124999996</v>
      </c>
      <c r="F14" s="38">
        <f>E14*1.025</f>
        <v>26499919.628124993</v>
      </c>
      <c r="G14" s="38">
        <f>F14*1.025</f>
        <v>27162417.618828114</v>
      </c>
      <c r="H14" s="38">
        <f>G14*1.025</f>
        <v>27841478.059298813</v>
      </c>
      <c r="I14" s="38">
        <f>H14*1.025</f>
        <v>28537515.01078128</v>
      </c>
    </row>
    <row r="15" spans="1:9" ht="12.75">
      <c r="A15" s="37" t="s">
        <v>22</v>
      </c>
      <c r="B15" s="38">
        <v>1595000</v>
      </c>
      <c r="C15" s="38">
        <v>2800000</v>
      </c>
      <c r="D15" s="42">
        <v>3775000</v>
      </c>
      <c r="E15" s="42">
        <f>D15*1.15</f>
        <v>4341250</v>
      </c>
      <c r="F15" s="42">
        <f>E15*1.15</f>
        <v>4992437.5</v>
      </c>
      <c r="G15" s="42">
        <f>F15*1.15</f>
        <v>5741303.125</v>
      </c>
      <c r="H15" s="42">
        <f>G15*1.15</f>
        <v>6602498.593749999</v>
      </c>
      <c r="I15" s="42">
        <f>H15*1.15</f>
        <v>7592873.382812498</v>
      </c>
    </row>
    <row r="16" spans="1:9" ht="12.75">
      <c r="A16" s="37" t="s">
        <v>23</v>
      </c>
      <c r="B16" s="38">
        <f>1693516+240000+114000</f>
        <v>2047516</v>
      </c>
      <c r="C16" s="39">
        <f>225000+1998870</f>
        <v>2223870</v>
      </c>
      <c r="D16" s="39">
        <f>2435056+285000</f>
        <v>2720056</v>
      </c>
      <c r="E16" s="39">
        <f>2537293+335000</f>
        <v>2872293</v>
      </c>
      <c r="F16" s="39">
        <f>E16*1.05</f>
        <v>3015907.65</v>
      </c>
      <c r="G16" s="39">
        <f>F16*1.05</f>
        <v>3166703.0325</v>
      </c>
      <c r="H16" s="39">
        <f>G16*1.05</f>
        <v>3325038.184125</v>
      </c>
      <c r="I16" s="39">
        <f>H16*1.05</f>
        <v>3491290.0933312504</v>
      </c>
    </row>
    <row r="17" spans="1:9" ht="12.75">
      <c r="A17" s="37" t="s">
        <v>24</v>
      </c>
      <c r="B17" s="38">
        <v>2415726</v>
      </c>
      <c r="C17" s="47">
        <v>4537152</v>
      </c>
      <c r="D17" s="39">
        <v>5424469</v>
      </c>
      <c r="E17" s="39">
        <f>D17*1.04</f>
        <v>5641447.76</v>
      </c>
      <c r="F17" s="39">
        <f>E17*1.04</f>
        <v>5867105.6704</v>
      </c>
      <c r="G17" s="39">
        <f>F17*1.04</f>
        <v>6101789.897216001</v>
      </c>
      <c r="H17" s="39">
        <f>G17*1.04</f>
        <v>6345861.49310464</v>
      </c>
      <c r="I17" s="39">
        <f>H17*1.04</f>
        <v>6599695.952828826</v>
      </c>
    </row>
    <row r="18" spans="1:9" ht="12.75">
      <c r="A18" s="53" t="s">
        <v>25</v>
      </c>
      <c r="B18" s="38">
        <f>1166995+35250</f>
        <v>1202245</v>
      </c>
      <c r="C18" s="45">
        <v>1513492</v>
      </c>
      <c r="D18" s="54">
        <v>1811805</v>
      </c>
      <c r="E18" s="54">
        <v>1900000</v>
      </c>
      <c r="F18" s="54">
        <f>F6*0.05</f>
        <v>1700593.0927187495</v>
      </c>
      <c r="G18" s="54">
        <f>G6*0.05</f>
        <v>1749830.0737867185</v>
      </c>
      <c r="H18" s="54">
        <f>H6*0.05</f>
        <v>1800245.6968813865</v>
      </c>
      <c r="I18" s="39">
        <f>I6*0.05</f>
        <v>1851981.1980534208</v>
      </c>
    </row>
    <row r="19" spans="1:9" ht="12.75">
      <c r="A19" s="37" t="s">
        <v>26</v>
      </c>
      <c r="B19" s="38">
        <v>1097422</v>
      </c>
      <c r="C19" s="45">
        <v>1083643</v>
      </c>
      <c r="D19" s="54">
        <v>1098855</v>
      </c>
      <c r="E19" s="54">
        <v>1108561</v>
      </c>
      <c r="F19" s="54">
        <f>F5</f>
        <v>1117717</v>
      </c>
      <c r="G19" s="54">
        <f>G5</f>
        <v>1130103</v>
      </c>
      <c r="H19" s="54">
        <f>H5</f>
        <v>1141753</v>
      </c>
      <c r="I19" s="39">
        <f>I5</f>
        <v>1154884</v>
      </c>
    </row>
    <row r="20" spans="1:9" ht="12.75">
      <c r="A20" s="37" t="s">
        <v>27</v>
      </c>
      <c r="B20" s="38">
        <f>289522+566643+460098</f>
        <v>1316263</v>
      </c>
      <c r="C20" s="45">
        <f>679147+275000+20200</f>
        <v>974347</v>
      </c>
      <c r="D20" s="54">
        <f>250000+656392</f>
        <v>906392</v>
      </c>
      <c r="E20" s="54">
        <f>200000+656392</f>
        <v>856392</v>
      </c>
      <c r="F20" s="54">
        <f>E20*1.025</f>
        <v>877801.7999999999</v>
      </c>
      <c r="G20" s="54">
        <f>F20*1.025</f>
        <v>899746.8449999999</v>
      </c>
      <c r="H20" s="54">
        <f>G20*1.025</f>
        <v>922240.5161249997</v>
      </c>
      <c r="I20" s="39">
        <f>H20*1.025</f>
        <v>945296.5290281246</v>
      </c>
    </row>
    <row r="21" spans="1:9" ht="12.75">
      <c r="A21" s="49" t="s">
        <v>28</v>
      </c>
      <c r="B21" s="33"/>
      <c r="C21" s="55">
        <f aca="true" t="shared" si="2" ref="C21:I21">SUM(C14:C20)</f>
        <v>36716395</v>
      </c>
      <c r="D21" s="56">
        <f t="shared" si="2"/>
        <v>40959582</v>
      </c>
      <c r="E21" s="50">
        <f t="shared" si="2"/>
        <v>42573523.885</v>
      </c>
      <c r="F21" s="50">
        <f t="shared" si="2"/>
        <v>44071482.341243744</v>
      </c>
      <c r="G21" s="50">
        <f t="shared" si="2"/>
        <v>45951893.592330836</v>
      </c>
      <c r="H21" s="50">
        <f t="shared" si="2"/>
        <v>47979115.54328484</v>
      </c>
      <c r="I21" s="50">
        <f t="shared" si="2"/>
        <v>50173536.1668354</v>
      </c>
    </row>
    <row r="22" spans="1:9" ht="12.75">
      <c r="A22" s="37"/>
      <c r="B22" s="38" t="s">
        <v>29</v>
      </c>
      <c r="C22" s="38"/>
      <c r="D22" s="57"/>
      <c r="E22" s="42"/>
      <c r="F22" s="37"/>
      <c r="G22" s="37"/>
      <c r="H22" s="58"/>
      <c r="I22" s="58"/>
    </row>
    <row r="23" spans="1:9" ht="12.75">
      <c r="A23" s="59"/>
      <c r="B23" s="30">
        <v>1999</v>
      </c>
      <c r="C23" s="30">
        <v>2004</v>
      </c>
      <c r="D23" s="31">
        <v>2006</v>
      </c>
      <c r="E23" s="32">
        <v>2007</v>
      </c>
      <c r="F23" s="33">
        <v>2008</v>
      </c>
      <c r="G23" s="34">
        <v>2009</v>
      </c>
      <c r="H23" s="29">
        <v>2010</v>
      </c>
      <c r="I23" s="35">
        <v>2011</v>
      </c>
    </row>
    <row r="24" spans="1:9" ht="13.5" thickBot="1">
      <c r="A24" s="61" t="s">
        <v>30</v>
      </c>
      <c r="B24" s="62">
        <f aca="true" t="shared" si="3" ref="B24:I24">B11-B21</f>
        <v>25620250</v>
      </c>
      <c r="C24" s="63">
        <f t="shared" si="3"/>
        <v>0</v>
      </c>
      <c r="D24" s="64">
        <f t="shared" si="3"/>
        <v>24920</v>
      </c>
      <c r="E24" s="64">
        <f t="shared" si="3"/>
        <v>-501368.5099999979</v>
      </c>
      <c r="F24" s="64">
        <f t="shared" si="3"/>
        <v>-814463.7268687487</v>
      </c>
      <c r="G24" s="64">
        <f t="shared" si="3"/>
        <v>-1472962.3185964674</v>
      </c>
      <c r="H24" s="64">
        <f t="shared" si="3"/>
        <v>-2244090.117757112</v>
      </c>
      <c r="I24" s="64">
        <f t="shared" si="3"/>
        <v>-3144879.943471983</v>
      </c>
    </row>
    <row r="71" spans="1:9" ht="12.75">
      <c r="A71" s="29"/>
      <c r="B71" s="3"/>
      <c r="C71" s="30" t="s">
        <v>3</v>
      </c>
      <c r="D71" s="31" t="s">
        <v>4</v>
      </c>
      <c r="E71" s="32" t="s">
        <v>5</v>
      </c>
      <c r="F71" s="33" t="s">
        <v>6</v>
      </c>
      <c r="G71" s="34" t="s">
        <v>7</v>
      </c>
      <c r="H71" s="29" t="s">
        <v>8</v>
      </c>
      <c r="I71" s="35" t="s">
        <v>9</v>
      </c>
    </row>
    <row r="72" spans="1:9" ht="12.75">
      <c r="A72" s="36" t="s">
        <v>10</v>
      </c>
      <c r="D72" s="3"/>
      <c r="E72" s="3"/>
      <c r="F72" s="3"/>
      <c r="G72" s="3"/>
      <c r="H72" s="3"/>
      <c r="I72" s="3"/>
    </row>
    <row r="73" spans="1:9" ht="12.75">
      <c r="A73" s="37" t="s">
        <v>11</v>
      </c>
      <c r="B73" s="3"/>
      <c r="C73" s="6">
        <f>((C3-B3)/5)/B3</f>
        <v>0.06315228485020698</v>
      </c>
      <c r="D73" s="6">
        <f aca="true" t="shared" si="4" ref="D73:D81">((D3-C3)/2)/C3</f>
        <v>0.0787594047849516</v>
      </c>
      <c r="E73" s="6">
        <f aca="true" t="shared" si="5" ref="E73:F81">(E3-D3)/D3</f>
        <v>0.03257346864685076</v>
      </c>
      <c r="F73" s="6">
        <f t="shared" si="5"/>
        <v>0.02983558885076966</v>
      </c>
      <c r="G73" s="6">
        <f aca="true" t="shared" si="6" ref="G73:I81">(G3-F3)/F3</f>
        <v>0.029695495963745003</v>
      </c>
      <c r="H73" s="6">
        <f t="shared" si="6"/>
        <v>0.029560082065183946</v>
      </c>
      <c r="I73" s="6">
        <f t="shared" si="6"/>
        <v>0.02942915585464119</v>
      </c>
    </row>
    <row r="74" spans="1:9" ht="12.75">
      <c r="A74" s="37" t="s">
        <v>12</v>
      </c>
      <c r="B74" s="3"/>
      <c r="C74" s="6">
        <f>((C4-B4)/5)/B4</f>
        <v>0.007531311286590364</v>
      </c>
      <c r="D74" s="6">
        <f t="shared" si="4"/>
        <v>0.068795</v>
      </c>
      <c r="E74" s="6">
        <f t="shared" si="5"/>
        <v>-0.340711504144727</v>
      </c>
      <c r="F74" s="6">
        <f t="shared" si="5"/>
        <v>0</v>
      </c>
      <c r="G74" s="6">
        <f t="shared" si="6"/>
        <v>0</v>
      </c>
      <c r="H74" s="6">
        <f t="shared" si="6"/>
        <v>0</v>
      </c>
      <c r="I74" s="6">
        <f t="shared" si="6"/>
        <v>0</v>
      </c>
    </row>
    <row r="75" spans="1:9" ht="12.75">
      <c r="A75" s="37" t="s">
        <v>13</v>
      </c>
      <c r="B75" s="3"/>
      <c r="C75" s="6">
        <f>((C5-B5)/5)/B5</f>
        <v>0.05143204301120951</v>
      </c>
      <c r="D75" s="6">
        <f t="shared" si="4"/>
        <v>-0.035816934821618664</v>
      </c>
      <c r="E75" s="6">
        <f t="shared" si="5"/>
        <v>0.008832830537241038</v>
      </c>
      <c r="F75" s="6">
        <f t="shared" si="5"/>
        <v>0.008259356048065917</v>
      </c>
      <c r="G75" s="6">
        <f t="shared" si="6"/>
        <v>0.011081517056643139</v>
      </c>
      <c r="H75" s="6">
        <f t="shared" si="6"/>
        <v>0.010308794862061245</v>
      </c>
      <c r="I75" s="6">
        <f t="shared" si="6"/>
        <v>0.011500736148711674</v>
      </c>
    </row>
    <row r="76" spans="1:9" ht="12.75">
      <c r="A76" s="37" t="s">
        <v>14</v>
      </c>
      <c r="B76" s="3"/>
      <c r="C76" s="6">
        <f>((C6-B6)/5)/B6</f>
        <v>0.06213340942807691</v>
      </c>
      <c r="D76" s="6">
        <f t="shared" si="4"/>
        <v>0.0738422501073223</v>
      </c>
      <c r="E76" s="6">
        <f t="shared" si="5"/>
        <v>0.02911703954517433</v>
      </c>
      <c r="F76" s="6">
        <f t="shared" si="5"/>
        <v>0.028976574813850214</v>
      </c>
      <c r="G76" s="6">
        <f t="shared" si="6"/>
        <v>0.028952829032871948</v>
      </c>
      <c r="H76" s="6">
        <f t="shared" si="6"/>
        <v>0.028811725121151894</v>
      </c>
      <c r="I76" s="6">
        <f t="shared" si="6"/>
        <v>0.028738022405306804</v>
      </c>
    </row>
    <row r="77" spans="1:9" ht="12.75">
      <c r="A77" s="37" t="s">
        <v>15</v>
      </c>
      <c r="B77" s="3"/>
      <c r="C77" s="6"/>
      <c r="D77" s="6">
        <f t="shared" si="4"/>
        <v>0.17516929463968064</v>
      </c>
      <c r="E77" s="6">
        <f t="shared" si="5"/>
        <v>0</v>
      </c>
      <c r="F77" s="6">
        <f t="shared" si="5"/>
        <v>0</v>
      </c>
      <c r="G77" s="6">
        <f t="shared" si="6"/>
        <v>0</v>
      </c>
      <c r="H77" s="6">
        <f t="shared" si="6"/>
        <v>0</v>
      </c>
      <c r="I77" s="6">
        <f t="shared" si="6"/>
        <v>0</v>
      </c>
    </row>
    <row r="78" spans="1:9" ht="12.75">
      <c r="A78" s="37" t="s">
        <v>16</v>
      </c>
      <c r="B78" s="3"/>
      <c r="C78" s="6">
        <f>((C8-B8)/5)/B8</f>
        <v>0.007086933325841428</v>
      </c>
      <c r="D78" s="6">
        <f t="shared" si="4"/>
        <v>0.04392778953235379</v>
      </c>
      <c r="E78" s="6">
        <f t="shared" si="5"/>
        <v>0.05000000000000005</v>
      </c>
      <c r="F78" s="6">
        <f t="shared" si="5"/>
        <v>0.05000000000000013</v>
      </c>
      <c r="G78" s="6">
        <f t="shared" si="6"/>
        <v>0.05000000000000014</v>
      </c>
      <c r="H78" s="6">
        <f t="shared" si="6"/>
        <v>0.050000000000000114</v>
      </c>
      <c r="I78" s="6">
        <f t="shared" si="6"/>
        <v>0.05000000000000002</v>
      </c>
    </row>
    <row r="79" spans="1:9" ht="12.75">
      <c r="A79" s="37" t="s">
        <v>17</v>
      </c>
      <c r="B79" s="3"/>
      <c r="C79" s="6">
        <f>((C9-B9)/5)/B9</f>
        <v>0.03849624060150376</v>
      </c>
      <c r="D79" s="6">
        <f t="shared" si="4"/>
        <v>-0.5</v>
      </c>
      <c r="E79" s="6"/>
      <c r="F79" s="6">
        <f t="shared" si="5"/>
        <v>0.09090909090909091</v>
      </c>
      <c r="G79" s="6">
        <f t="shared" si="6"/>
        <v>0.08333333333333333</v>
      </c>
      <c r="H79" s="6">
        <f t="shared" si="6"/>
        <v>0.07692307692307693</v>
      </c>
      <c r="I79" s="6">
        <f t="shared" si="6"/>
        <v>0.07142857142857142</v>
      </c>
    </row>
    <row r="80" spans="1:9" ht="12.75">
      <c r="A80" s="37" t="s">
        <v>18</v>
      </c>
      <c r="B80" s="3"/>
      <c r="C80" s="6">
        <f>((C10-B10)/5)/B10</f>
        <v>1.185596557288865</v>
      </c>
      <c r="D80" s="6">
        <f t="shared" si="4"/>
        <v>-0.18359639478473685</v>
      </c>
      <c r="E80" s="6">
        <f t="shared" si="5"/>
        <v>-0.38650306748466257</v>
      </c>
      <c r="F80" s="6">
        <f t="shared" si="5"/>
        <v>0</v>
      </c>
      <c r="G80" s="6">
        <f t="shared" si="6"/>
        <v>0</v>
      </c>
      <c r="H80" s="6">
        <f t="shared" si="6"/>
        <v>0</v>
      </c>
      <c r="I80" s="6">
        <f t="shared" si="6"/>
        <v>0</v>
      </c>
    </row>
    <row r="81" spans="1:9" ht="12.75">
      <c r="A81" s="49" t="s">
        <v>19</v>
      </c>
      <c r="B81" s="3"/>
      <c r="C81" s="6">
        <f>((C11-B11)/5)/B11</f>
        <v>0.08662011494813673</v>
      </c>
      <c r="D81" s="6">
        <f t="shared" si="4"/>
        <v>0.058122631592780284</v>
      </c>
      <c r="E81" s="65">
        <f t="shared" si="5"/>
        <v>0.02653816252299467</v>
      </c>
      <c r="F81" s="65">
        <f t="shared" si="5"/>
        <v>0.02816264650132618</v>
      </c>
      <c r="G81" s="65">
        <f t="shared" si="6"/>
        <v>0.028247731778567656</v>
      </c>
      <c r="H81" s="65">
        <f t="shared" si="6"/>
        <v>0.02824020532469735</v>
      </c>
      <c r="I81" s="65">
        <f t="shared" si="6"/>
        <v>0.02828534117559766</v>
      </c>
    </row>
    <row r="82" spans="1:9" ht="12.75">
      <c r="A82" s="37"/>
      <c r="B82" s="3"/>
      <c r="C82" s="3"/>
      <c r="D82" s="3"/>
      <c r="E82" s="3"/>
      <c r="F82" s="3"/>
      <c r="G82" s="3"/>
      <c r="H82" s="3"/>
      <c r="I82" s="3"/>
    </row>
    <row r="83" spans="1:9" ht="12.75">
      <c r="A83" s="66"/>
      <c r="B83" s="30">
        <v>1999</v>
      </c>
      <c r="C83" s="30">
        <v>2004</v>
      </c>
      <c r="D83" s="31">
        <v>2006</v>
      </c>
      <c r="E83" s="32">
        <v>2007</v>
      </c>
      <c r="F83" s="33">
        <v>2008</v>
      </c>
      <c r="G83" s="34">
        <v>2009</v>
      </c>
      <c r="H83" s="29">
        <v>2010</v>
      </c>
      <c r="I83" s="35">
        <v>2011</v>
      </c>
    </row>
    <row r="84" spans="1:9" ht="12.75">
      <c r="A84" s="36" t="s">
        <v>20</v>
      </c>
      <c r="B84" s="30"/>
      <c r="C84" s="30"/>
      <c r="D84" s="31"/>
      <c r="E84" s="32"/>
      <c r="F84" s="33"/>
      <c r="G84" s="34"/>
      <c r="H84" s="29"/>
      <c r="I84" s="35"/>
    </row>
    <row r="85" spans="1:9" ht="12.75">
      <c r="A85" s="37" t="s">
        <v>21</v>
      </c>
      <c r="B85" s="3"/>
      <c r="C85" s="6">
        <f aca="true" t="shared" si="7" ref="C85:C91">((C14-B14)/5)/B14</f>
        <v>0.02153401554803245</v>
      </c>
      <c r="D85" s="6">
        <f aca="true" t="shared" si="8" ref="D85:D92">((D14-C14)/2)/C14</f>
        <v>0.03475071183122412</v>
      </c>
      <c r="E85" s="6">
        <f aca="true" t="shared" si="9" ref="E85:I92">(E14-D14)/D14</f>
        <v>0.024999999999999852</v>
      </c>
      <c r="F85" s="6">
        <f t="shared" si="9"/>
        <v>0.024999999999999887</v>
      </c>
      <c r="G85" s="6">
        <f t="shared" si="9"/>
        <v>0.02499999999999985</v>
      </c>
      <c r="H85" s="6">
        <f t="shared" si="9"/>
        <v>0.024999999999999866</v>
      </c>
      <c r="I85" s="6">
        <f t="shared" si="9"/>
        <v>0.024999999999999894</v>
      </c>
    </row>
    <row r="86" spans="1:9" ht="12.75">
      <c r="A86" s="37" t="s">
        <v>22</v>
      </c>
      <c r="B86" s="3"/>
      <c r="C86" s="6">
        <f t="shared" si="7"/>
        <v>0.15109717868338557</v>
      </c>
      <c r="D86" s="6">
        <f t="shared" si="8"/>
        <v>0.17410714285714285</v>
      </c>
      <c r="E86" s="6">
        <f t="shared" si="9"/>
        <v>0.15</v>
      </c>
      <c r="F86" s="6">
        <f t="shared" si="9"/>
        <v>0.15</v>
      </c>
      <c r="G86" s="6">
        <f t="shared" si="9"/>
        <v>0.15</v>
      </c>
      <c r="H86" s="6">
        <f t="shared" si="9"/>
        <v>0.14999999999999983</v>
      </c>
      <c r="I86" s="6">
        <f t="shared" si="9"/>
        <v>0.14999999999999988</v>
      </c>
    </row>
    <row r="87" spans="1:9" ht="12.75">
      <c r="A87" s="37" t="s">
        <v>23</v>
      </c>
      <c r="B87" s="3"/>
      <c r="C87" s="6">
        <f t="shared" si="7"/>
        <v>0.017226141334182495</v>
      </c>
      <c r="D87" s="6">
        <f t="shared" si="8"/>
        <v>0.11155912890591627</v>
      </c>
      <c r="E87" s="6">
        <f t="shared" si="9"/>
        <v>0.05596833300490872</v>
      </c>
      <c r="F87" s="6">
        <f t="shared" si="9"/>
        <v>0.04999999999999997</v>
      </c>
      <c r="G87" s="6">
        <f t="shared" si="9"/>
        <v>0.0500000000000001</v>
      </c>
      <c r="H87" s="6">
        <f t="shared" si="9"/>
        <v>0.049999999999999975</v>
      </c>
      <c r="I87" s="6">
        <f t="shared" si="9"/>
        <v>0.050000000000000065</v>
      </c>
    </row>
    <row r="88" spans="1:9" ht="12.75">
      <c r="A88" s="37" t="s">
        <v>24</v>
      </c>
      <c r="B88" s="3"/>
      <c r="C88" s="6">
        <f t="shared" si="7"/>
        <v>0.17563465393012287</v>
      </c>
      <c r="D88" s="6">
        <f t="shared" si="8"/>
        <v>0.09778347738845866</v>
      </c>
      <c r="E88" s="6">
        <f t="shared" si="9"/>
        <v>0.03999999999999996</v>
      </c>
      <c r="F88" s="6">
        <f t="shared" si="9"/>
        <v>0.04000000000000007</v>
      </c>
      <c r="G88" s="6">
        <f t="shared" si="9"/>
        <v>0.04000000000000007</v>
      </c>
      <c r="H88" s="6">
        <f t="shared" si="9"/>
        <v>0.039999999999999966</v>
      </c>
      <c r="I88" s="6">
        <f t="shared" si="9"/>
        <v>0.040000000000000056</v>
      </c>
    </row>
    <row r="89" spans="1:9" ht="12.75">
      <c r="A89" s="53" t="s">
        <v>25</v>
      </c>
      <c r="B89" s="3"/>
      <c r="C89" s="6">
        <f t="shared" si="7"/>
        <v>0.051777632678863296</v>
      </c>
      <c r="D89" s="6">
        <f t="shared" si="8"/>
        <v>0.09855123119250052</v>
      </c>
      <c r="E89" s="6">
        <f t="shared" si="9"/>
        <v>0.048677975830732335</v>
      </c>
      <c r="F89" s="6">
        <f t="shared" si="9"/>
        <v>-0.10495100383223709</v>
      </c>
      <c r="G89" s="6">
        <f t="shared" si="9"/>
        <v>0.028952829032872</v>
      </c>
      <c r="H89" s="6">
        <f t="shared" si="9"/>
        <v>0.028811725121151918</v>
      </c>
      <c r="I89" s="6">
        <f t="shared" si="9"/>
        <v>0.028738022405306724</v>
      </c>
    </row>
    <row r="90" spans="1:9" ht="12.75">
      <c r="A90" s="37" t="s">
        <v>26</v>
      </c>
      <c r="B90" s="3"/>
      <c r="C90" s="6">
        <f t="shared" si="7"/>
        <v>-0.00251115796840231</v>
      </c>
      <c r="D90" s="6">
        <f t="shared" si="8"/>
        <v>0.007018916746566905</v>
      </c>
      <c r="E90" s="6">
        <f t="shared" si="9"/>
        <v>0.008832830537241038</v>
      </c>
      <c r="F90" s="6">
        <f t="shared" si="9"/>
        <v>0.008259356048065917</v>
      </c>
      <c r="G90" s="6">
        <f t="shared" si="9"/>
        <v>0.011081517056643139</v>
      </c>
      <c r="H90" s="6">
        <f t="shared" si="9"/>
        <v>0.010308794862061245</v>
      </c>
      <c r="I90" s="6">
        <f t="shared" si="9"/>
        <v>0.011500736148711674</v>
      </c>
    </row>
    <row r="91" spans="1:9" ht="12.75">
      <c r="A91" s="37" t="s">
        <v>27</v>
      </c>
      <c r="B91" s="3"/>
      <c r="C91" s="6">
        <f t="shared" si="7"/>
        <v>-0.051952535321588465</v>
      </c>
      <c r="D91" s="6">
        <f t="shared" si="8"/>
        <v>-0.03487207329626919</v>
      </c>
      <c r="E91" s="6">
        <f t="shared" si="9"/>
        <v>-0.05516377020097265</v>
      </c>
      <c r="F91" s="6">
        <f t="shared" si="9"/>
        <v>0.024999999999999918</v>
      </c>
      <c r="G91" s="6">
        <f t="shared" si="9"/>
        <v>0.024999999999999918</v>
      </c>
      <c r="H91" s="6">
        <f t="shared" si="9"/>
        <v>0.024999999999999866</v>
      </c>
      <c r="I91" s="6">
        <f t="shared" si="9"/>
        <v>0.024999999999999908</v>
      </c>
    </row>
    <row r="92" spans="1:9" ht="12.75">
      <c r="A92" s="33"/>
      <c r="B92" s="3"/>
      <c r="C92" s="6"/>
      <c r="D92" s="6">
        <f t="shared" si="8"/>
        <v>0.057783273657449216</v>
      </c>
      <c r="E92" s="65">
        <f t="shared" si="9"/>
        <v>0.03940328016531023</v>
      </c>
      <c r="F92" s="65">
        <f t="shared" si="9"/>
        <v>0.03518521183001072</v>
      </c>
      <c r="G92" s="65">
        <f t="shared" si="9"/>
        <v>0.04266730210087199</v>
      </c>
      <c r="H92" s="65">
        <f t="shared" si="9"/>
        <v>0.044116178735501325</v>
      </c>
      <c r="I92" s="65">
        <f t="shared" si="9"/>
        <v>0.04573699616390048</v>
      </c>
    </row>
    <row r="93" spans="1:9" ht="12.75">
      <c r="A93" s="37"/>
      <c r="B93" s="3"/>
      <c r="C93" s="3"/>
      <c r="D93" s="3"/>
      <c r="E93" s="3"/>
      <c r="F93" s="3"/>
      <c r="G93" s="3"/>
      <c r="H93" s="3"/>
      <c r="I93" s="3"/>
    </row>
    <row r="94" spans="1:9" ht="13.5" thickBot="1">
      <c r="A94" s="60" t="s">
        <v>30</v>
      </c>
      <c r="B94" s="3"/>
      <c r="C94" s="6">
        <f>((C24-B24)/5)/B24</f>
        <v>-0.2</v>
      </c>
      <c r="D94" s="6"/>
      <c r="E94" s="65">
        <f>((D24-B24)/6)/B24</f>
        <v>-0.16650455531594474</v>
      </c>
      <c r="F94" s="65">
        <f>(F24-E24)/E24</f>
        <v>0.6244812161592519</v>
      </c>
      <c r="G94" s="65">
        <f>(G24-F24)/F24</f>
        <v>0.8085057320592451</v>
      </c>
      <c r="H94" s="65">
        <f>(H24-G24)/G24</f>
        <v>0.52352174215524</v>
      </c>
      <c r="I94" s="65">
        <f>(I24-H24)/H24</f>
        <v>0.40140537075007426</v>
      </c>
    </row>
  </sheetData>
  <printOptions gridLines="1"/>
  <pageMargins left="0.4" right="0.4" top="0.7" bottom="0.5" header="0.5" footer="0.5"/>
  <pageSetup horizontalDpi="300" verticalDpi="300" orientation="landscape" r:id="rId2"/>
  <headerFooter alignWithMargins="0">
    <oddHeader>&amp;L&amp;F&amp;C&amp;A&amp;Rprinted:  &amp;D,     &amp;P/&amp;N</oddHeader>
  </headerFooter>
  <rowBreaks count="2" manualBreakCount="2">
    <brk id="26" max="255" man="1"/>
    <brk id="9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2.75"/>
  <sheetData/>
  <printOptions gridLines="1"/>
  <pageMargins left="0.5" right="0.5" top="0.75" bottom="0.5" header="0.5" footer="0.5"/>
  <pageSetup horizontalDpi="300" verticalDpi="300" orientation="landscape" r:id="rId2"/>
  <headerFooter alignWithMargins="0">
    <oddHeader>&amp;L&amp;F&amp;C&amp;A&amp;Rprinted:  &amp;D,     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AOMOA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 Bernstein</dc:creator>
  <cp:keywords/>
  <dc:description/>
  <cp:lastModifiedBy>Neil Bernstein</cp:lastModifiedBy>
  <cp:lastPrinted>2007-06-05T01:00:46Z</cp:lastPrinted>
  <dcterms:created xsi:type="dcterms:W3CDTF">2005-08-15T21:28:41Z</dcterms:created>
  <dcterms:modified xsi:type="dcterms:W3CDTF">2007-06-05T01:02:07Z</dcterms:modified>
  <cp:category/>
  <cp:version/>
  <cp:contentType/>
  <cp:contentStatus/>
</cp:coreProperties>
</file>